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https://univespprojetomicrosoft.sharepoint.com/sites/DisciplinasGraduacao/Documentos Compartilhados/_Documentos DI's/_Equipe DI/_Trabalhos Equipe DI/Formações/PI/Disponibilizar-Roteiros&amp;Templates/Templates/"/>
    </mc:Choice>
  </mc:AlternateContent>
  <xr:revisionPtr revIDLastSave="0" documentId="8_{2324ADFA-4B81-462F-9F6F-3BF8ED593CC1}" xr6:coauthVersionLast="47" xr6:coauthVersionMax="47" xr10:uidLastSave="{00000000-0000-0000-0000-000000000000}"/>
  <bookViews>
    <workbookView xWindow="495" yWindow="180" windowWidth="27435" windowHeight="15285" tabRatio="599" xr2:uid="{00000000-000D-0000-FFFF-FFFF00000000}"/>
  </bookViews>
  <sheets>
    <sheet name="Consolidado" sheetId="1" r:id="rId1"/>
    <sheet name="Videoaulas" sheetId="20" r:id="rId2"/>
    <sheet name="Módulo1" sheetId="35" r:id="rId3"/>
    <sheet name="Módulo2" sheetId="45" r:id="rId4"/>
    <sheet name="Módulo3" sheetId="44" r:id="rId5"/>
    <sheet name="Módulo4" sheetId="43" r:id="rId6"/>
    <sheet name="Módulo5" sheetId="46" r:id="rId7"/>
    <sheet name="Módulo6" sheetId="47" r:id="rId8"/>
    <sheet name="Módulo7" sheetId="48" r:id="rId9"/>
    <sheet name="Metodologia" sheetId="49" r:id="rId10"/>
    <sheet name="Métrica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35" l="1"/>
  <c r="I1" i="45"/>
  <c r="I1" i="44"/>
  <c r="I1" i="43"/>
  <c r="I1" i="46"/>
  <c r="I1" i="48"/>
  <c r="I1" i="47"/>
  <c r="I1" i="49"/>
  <c r="M3" i="45" l="1"/>
  <c r="L3" i="45"/>
  <c r="M2" i="45"/>
  <c r="L2" i="45"/>
  <c r="K2" i="45"/>
  <c r="E24" i="1"/>
  <c r="B25" i="1"/>
  <c r="B24" i="1"/>
  <c r="E22" i="1"/>
  <c r="B23" i="1"/>
  <c r="B22" i="1"/>
  <c r="E20" i="1"/>
  <c r="B21" i="1"/>
  <c r="B20" i="1"/>
  <c r="E18" i="1"/>
  <c r="B19" i="1"/>
  <c r="B18" i="1"/>
  <c r="E16" i="1"/>
  <c r="B17" i="1"/>
  <c r="B16" i="1"/>
  <c r="B15" i="1"/>
  <c r="E14" i="1"/>
  <c r="B14" i="1"/>
  <c r="E12" i="1"/>
  <c r="B13" i="1"/>
  <c r="B12" i="1"/>
  <c r="H54" i="49"/>
  <c r="I54" i="49" s="1"/>
  <c r="H53" i="49"/>
  <c r="I53" i="49" s="1"/>
  <c r="H52" i="49"/>
  <c r="I52" i="49" s="1"/>
  <c r="H51" i="49"/>
  <c r="I51" i="49" s="1"/>
  <c r="H50" i="49"/>
  <c r="I50" i="49" s="1"/>
  <c r="H49" i="49"/>
  <c r="I49" i="49" s="1"/>
  <c r="H48" i="49"/>
  <c r="I48" i="49" s="1"/>
  <c r="H47" i="49"/>
  <c r="I47" i="49" s="1"/>
  <c r="H46" i="49"/>
  <c r="I46" i="49" s="1"/>
  <c r="H45" i="49"/>
  <c r="I45" i="49" s="1"/>
  <c r="H44" i="49"/>
  <c r="I44" i="49" s="1"/>
  <c r="H43" i="49"/>
  <c r="I43" i="49" s="1"/>
  <c r="H42" i="49"/>
  <c r="I42" i="49" s="1"/>
  <c r="H41" i="49"/>
  <c r="I41" i="49" s="1"/>
  <c r="H40" i="49"/>
  <c r="I40" i="49" s="1"/>
  <c r="H39" i="49"/>
  <c r="I39" i="49" s="1"/>
  <c r="H38" i="49"/>
  <c r="I38" i="49" s="1"/>
  <c r="H37" i="49"/>
  <c r="I37" i="49" s="1"/>
  <c r="H36" i="49"/>
  <c r="I36" i="49" s="1"/>
  <c r="H35" i="49"/>
  <c r="I35" i="49" s="1"/>
  <c r="H34" i="49"/>
  <c r="I34" i="49" s="1"/>
  <c r="H33" i="49"/>
  <c r="I33" i="49" s="1"/>
  <c r="H32" i="49"/>
  <c r="I32" i="49" s="1"/>
  <c r="H31" i="49"/>
  <c r="I31" i="49" s="1"/>
  <c r="H30" i="49"/>
  <c r="I30" i="49" s="1"/>
  <c r="H29" i="49"/>
  <c r="I29" i="49" s="1"/>
  <c r="H28" i="49"/>
  <c r="I28" i="49" s="1"/>
  <c r="H27" i="49"/>
  <c r="I27" i="49" s="1"/>
  <c r="H26" i="49"/>
  <c r="I26" i="49" s="1"/>
  <c r="M2" i="49" s="1"/>
  <c r="H25" i="49"/>
  <c r="I25" i="49" s="1"/>
  <c r="H24" i="49"/>
  <c r="I24" i="49" s="1"/>
  <c r="H23" i="49"/>
  <c r="I23" i="49" s="1"/>
  <c r="H22" i="49"/>
  <c r="I22" i="49" s="1"/>
  <c r="H21" i="49"/>
  <c r="I21" i="49" s="1"/>
  <c r="H20" i="49"/>
  <c r="I20" i="49" s="1"/>
  <c r="H19" i="49"/>
  <c r="I19" i="49" s="1"/>
  <c r="H18" i="49"/>
  <c r="I18" i="49" s="1"/>
  <c r="H17" i="49"/>
  <c r="I17" i="49" s="1"/>
  <c r="H16" i="49"/>
  <c r="I16" i="49" s="1"/>
  <c r="H15" i="49"/>
  <c r="I15" i="49" s="1"/>
  <c r="H14" i="49"/>
  <c r="I14" i="49" s="1"/>
  <c r="H13" i="49"/>
  <c r="I13" i="49" s="1"/>
  <c r="H12" i="49"/>
  <c r="I12" i="49" s="1"/>
  <c r="H11" i="49"/>
  <c r="I11" i="49" s="1"/>
  <c r="L3" i="49" s="1"/>
  <c r="H10" i="49"/>
  <c r="I10" i="49" s="1"/>
  <c r="H9" i="49"/>
  <c r="I9" i="49" s="1"/>
  <c r="H8" i="49"/>
  <c r="I8" i="49" s="1"/>
  <c r="H7" i="49"/>
  <c r="I7" i="49" s="1"/>
  <c r="H6" i="49"/>
  <c r="I6" i="49" s="1"/>
  <c r="L2" i="49" s="1"/>
  <c r="M3" i="49"/>
  <c r="K3" i="49"/>
  <c r="K2" i="49"/>
  <c r="H54" i="48"/>
  <c r="I54" i="48" s="1"/>
  <c r="H53" i="48"/>
  <c r="I53" i="48" s="1"/>
  <c r="H52" i="48"/>
  <c r="I52" i="48" s="1"/>
  <c r="H51" i="48"/>
  <c r="I51" i="48" s="1"/>
  <c r="H50" i="48"/>
  <c r="I50" i="48" s="1"/>
  <c r="H49" i="48"/>
  <c r="I49" i="48" s="1"/>
  <c r="H48" i="48"/>
  <c r="I48" i="48" s="1"/>
  <c r="H47" i="48"/>
  <c r="I47" i="48" s="1"/>
  <c r="H46" i="48"/>
  <c r="I46" i="48" s="1"/>
  <c r="H45" i="48"/>
  <c r="I45" i="48" s="1"/>
  <c r="H44" i="48"/>
  <c r="I44" i="48" s="1"/>
  <c r="H43" i="48"/>
  <c r="I43" i="48" s="1"/>
  <c r="H42" i="48"/>
  <c r="I42" i="48" s="1"/>
  <c r="H41" i="48"/>
  <c r="I41" i="48" s="1"/>
  <c r="H40" i="48"/>
  <c r="I40" i="48" s="1"/>
  <c r="H39" i="48"/>
  <c r="I39" i="48" s="1"/>
  <c r="H38" i="48"/>
  <c r="I38" i="48" s="1"/>
  <c r="H37" i="48"/>
  <c r="I37" i="48" s="1"/>
  <c r="H36" i="48"/>
  <c r="I36" i="48" s="1"/>
  <c r="H35" i="48"/>
  <c r="I35" i="48" s="1"/>
  <c r="H34" i="48"/>
  <c r="I34" i="48" s="1"/>
  <c r="H33" i="48"/>
  <c r="I33" i="48" s="1"/>
  <c r="H32" i="48"/>
  <c r="I32" i="48" s="1"/>
  <c r="H31" i="48"/>
  <c r="I31" i="48" s="1"/>
  <c r="H30" i="48"/>
  <c r="I30" i="48" s="1"/>
  <c r="H29" i="48"/>
  <c r="I29" i="48" s="1"/>
  <c r="H28" i="48"/>
  <c r="I28" i="48" s="1"/>
  <c r="H27" i="48"/>
  <c r="I27" i="48" s="1"/>
  <c r="H26" i="48"/>
  <c r="I26" i="48" s="1"/>
  <c r="H25" i="48"/>
  <c r="I25" i="48" s="1"/>
  <c r="H24" i="48"/>
  <c r="I24" i="48" s="1"/>
  <c r="H23" i="48"/>
  <c r="I23" i="48" s="1"/>
  <c r="H22" i="48"/>
  <c r="I22" i="48" s="1"/>
  <c r="H21" i="48"/>
  <c r="I21" i="48" s="1"/>
  <c r="H20" i="48"/>
  <c r="I20" i="48" s="1"/>
  <c r="H19" i="48"/>
  <c r="I19" i="48" s="1"/>
  <c r="H18" i="48"/>
  <c r="I18" i="48" s="1"/>
  <c r="H17" i="48"/>
  <c r="I17" i="48" s="1"/>
  <c r="H16" i="48"/>
  <c r="I16" i="48" s="1"/>
  <c r="H15" i="48"/>
  <c r="I15" i="48" s="1"/>
  <c r="H14" i="48"/>
  <c r="I14" i="48" s="1"/>
  <c r="H13" i="48"/>
  <c r="I13" i="48" s="1"/>
  <c r="H12" i="48"/>
  <c r="I12" i="48" s="1"/>
  <c r="H11" i="48"/>
  <c r="I11" i="48" s="1"/>
  <c r="H10" i="48"/>
  <c r="I10" i="48" s="1"/>
  <c r="H9" i="48"/>
  <c r="I9" i="48" s="1"/>
  <c r="K2" i="48" s="1"/>
  <c r="H8" i="48"/>
  <c r="I8" i="48" s="1"/>
  <c r="H7" i="48"/>
  <c r="I7" i="48" s="1"/>
  <c r="H6" i="48"/>
  <c r="I6" i="48" s="1"/>
  <c r="M3" i="48"/>
  <c r="L3" i="48"/>
  <c r="K3" i="48"/>
  <c r="M2" i="48"/>
  <c r="L2" i="48"/>
  <c r="H54" i="47"/>
  <c r="I54" i="47" s="1"/>
  <c r="H53" i="47"/>
  <c r="I53" i="47" s="1"/>
  <c r="H52" i="47"/>
  <c r="I52" i="47" s="1"/>
  <c r="H51" i="47"/>
  <c r="I51" i="47" s="1"/>
  <c r="H50" i="47"/>
  <c r="I50" i="47" s="1"/>
  <c r="H49" i="47"/>
  <c r="I49" i="47" s="1"/>
  <c r="H48" i="47"/>
  <c r="I48" i="47" s="1"/>
  <c r="H47" i="47"/>
  <c r="I47" i="47" s="1"/>
  <c r="H46" i="47"/>
  <c r="I46" i="47" s="1"/>
  <c r="H45" i="47"/>
  <c r="I45" i="47" s="1"/>
  <c r="H44" i="47"/>
  <c r="I44" i="47" s="1"/>
  <c r="H43" i="47"/>
  <c r="I43" i="47" s="1"/>
  <c r="H42" i="47"/>
  <c r="I42" i="47" s="1"/>
  <c r="H41" i="47"/>
  <c r="I41" i="47" s="1"/>
  <c r="H40" i="47"/>
  <c r="I40" i="47" s="1"/>
  <c r="H39" i="47"/>
  <c r="I39" i="47" s="1"/>
  <c r="H38" i="47"/>
  <c r="I38" i="47" s="1"/>
  <c r="H37" i="47"/>
  <c r="I37" i="47" s="1"/>
  <c r="H36" i="47"/>
  <c r="I36" i="47" s="1"/>
  <c r="H35" i="47"/>
  <c r="I35" i="47" s="1"/>
  <c r="H34" i="47"/>
  <c r="I34" i="47" s="1"/>
  <c r="H33" i="47"/>
  <c r="I33" i="47" s="1"/>
  <c r="H32" i="47"/>
  <c r="I32" i="47" s="1"/>
  <c r="H31" i="47"/>
  <c r="I31" i="47" s="1"/>
  <c r="H30" i="47"/>
  <c r="I30" i="47" s="1"/>
  <c r="H29" i="47"/>
  <c r="I29" i="47" s="1"/>
  <c r="H28" i="47"/>
  <c r="I28" i="47" s="1"/>
  <c r="H27" i="47"/>
  <c r="I27" i="47" s="1"/>
  <c r="H26" i="47"/>
  <c r="I26" i="47" s="1"/>
  <c r="H25" i="47"/>
  <c r="I25" i="47" s="1"/>
  <c r="H24" i="47"/>
  <c r="I24" i="47" s="1"/>
  <c r="H23" i="47"/>
  <c r="I23" i="47" s="1"/>
  <c r="H22" i="47"/>
  <c r="I22" i="47" s="1"/>
  <c r="H21" i="47"/>
  <c r="I21" i="47" s="1"/>
  <c r="H20" i="47"/>
  <c r="I20" i="47" s="1"/>
  <c r="H19" i="47"/>
  <c r="I19" i="47" s="1"/>
  <c r="H18" i="47"/>
  <c r="I18" i="47" s="1"/>
  <c r="H17" i="47"/>
  <c r="I17" i="47" s="1"/>
  <c r="H16" i="47"/>
  <c r="I16" i="47" s="1"/>
  <c r="H15" i="47"/>
  <c r="I15" i="47" s="1"/>
  <c r="H14" i="47"/>
  <c r="I14" i="47" s="1"/>
  <c r="H13" i="47"/>
  <c r="I13" i="47" s="1"/>
  <c r="H12" i="47"/>
  <c r="I12" i="47" s="1"/>
  <c r="H11" i="47"/>
  <c r="I11" i="47" s="1"/>
  <c r="H10" i="47"/>
  <c r="I10" i="47" s="1"/>
  <c r="H9" i="47"/>
  <c r="I9" i="47" s="1"/>
  <c r="H8" i="47"/>
  <c r="I8" i="47" s="1"/>
  <c r="H7" i="47"/>
  <c r="I7" i="47" s="1"/>
  <c r="H6" i="47"/>
  <c r="I6" i="47" s="1"/>
  <c r="L2" i="47" s="1"/>
  <c r="M3" i="47"/>
  <c r="L3" i="47"/>
  <c r="K3" i="47"/>
  <c r="M2" i="47"/>
  <c r="K2" i="47"/>
  <c r="H54" i="46"/>
  <c r="I54" i="46" s="1"/>
  <c r="H53" i="46"/>
  <c r="I53" i="46" s="1"/>
  <c r="H52" i="46"/>
  <c r="I52" i="46" s="1"/>
  <c r="H51" i="46"/>
  <c r="I51" i="46" s="1"/>
  <c r="H50" i="46"/>
  <c r="I50" i="46" s="1"/>
  <c r="H49" i="46"/>
  <c r="I49" i="46" s="1"/>
  <c r="H48" i="46"/>
  <c r="I48" i="46" s="1"/>
  <c r="H47" i="46"/>
  <c r="I47" i="46" s="1"/>
  <c r="H46" i="46"/>
  <c r="I46" i="46" s="1"/>
  <c r="H45" i="46"/>
  <c r="I45" i="46" s="1"/>
  <c r="H44" i="46"/>
  <c r="I44" i="46" s="1"/>
  <c r="H43" i="46"/>
  <c r="I43" i="46" s="1"/>
  <c r="H42" i="46"/>
  <c r="I42" i="46" s="1"/>
  <c r="H41" i="46"/>
  <c r="I41" i="46" s="1"/>
  <c r="H40" i="46"/>
  <c r="I40" i="46" s="1"/>
  <c r="H39" i="46"/>
  <c r="I39" i="46" s="1"/>
  <c r="H38" i="46"/>
  <c r="I38" i="46" s="1"/>
  <c r="H37" i="46"/>
  <c r="I37" i="46" s="1"/>
  <c r="H36" i="46"/>
  <c r="I36" i="46" s="1"/>
  <c r="H35" i="46"/>
  <c r="I35" i="46" s="1"/>
  <c r="H34" i="46"/>
  <c r="I34" i="46" s="1"/>
  <c r="H33" i="46"/>
  <c r="I33" i="46" s="1"/>
  <c r="H32" i="46"/>
  <c r="I32" i="46" s="1"/>
  <c r="H31" i="46"/>
  <c r="I31" i="46" s="1"/>
  <c r="H30" i="46"/>
  <c r="I30" i="46" s="1"/>
  <c r="H29" i="46"/>
  <c r="I29" i="46" s="1"/>
  <c r="H28" i="46"/>
  <c r="I28" i="46" s="1"/>
  <c r="H27" i="46"/>
  <c r="I27" i="46" s="1"/>
  <c r="H26" i="46"/>
  <c r="I26" i="46" s="1"/>
  <c r="H25" i="46"/>
  <c r="I25" i="46" s="1"/>
  <c r="H24" i="46"/>
  <c r="I24" i="46" s="1"/>
  <c r="H23" i="46"/>
  <c r="I23" i="46" s="1"/>
  <c r="H22" i="46"/>
  <c r="I22" i="46" s="1"/>
  <c r="H21" i="46"/>
  <c r="I21" i="46" s="1"/>
  <c r="H20" i="46"/>
  <c r="I20" i="46" s="1"/>
  <c r="H19" i="46"/>
  <c r="I19" i="46" s="1"/>
  <c r="H18" i="46"/>
  <c r="I18" i="46" s="1"/>
  <c r="H17" i="46"/>
  <c r="I17" i="46" s="1"/>
  <c r="H16" i="46"/>
  <c r="I16" i="46" s="1"/>
  <c r="H15" i="46"/>
  <c r="I15" i="46" s="1"/>
  <c r="H14" i="46"/>
  <c r="I14" i="46" s="1"/>
  <c r="H13" i="46"/>
  <c r="I13" i="46" s="1"/>
  <c r="H12" i="46"/>
  <c r="I12" i="46" s="1"/>
  <c r="H11" i="46"/>
  <c r="I11" i="46" s="1"/>
  <c r="H10" i="46"/>
  <c r="I10" i="46" s="1"/>
  <c r="H9" i="46"/>
  <c r="I9" i="46" s="1"/>
  <c r="K3" i="46" s="1"/>
  <c r="H8" i="46"/>
  <c r="I8" i="46" s="1"/>
  <c r="H7" i="46"/>
  <c r="I7" i="46" s="1"/>
  <c r="H6" i="46"/>
  <c r="I6" i="46" s="1"/>
  <c r="M3" i="46"/>
  <c r="L3" i="46"/>
  <c r="M2" i="46"/>
  <c r="L2" i="46"/>
  <c r="K2" i="46"/>
  <c r="H54" i="45"/>
  <c r="I54" i="45" s="1"/>
  <c r="H53" i="45"/>
  <c r="I53" i="45" s="1"/>
  <c r="H52" i="45"/>
  <c r="I52" i="45" s="1"/>
  <c r="H51" i="45"/>
  <c r="I51" i="45" s="1"/>
  <c r="H50" i="45"/>
  <c r="I50" i="45" s="1"/>
  <c r="H49" i="45"/>
  <c r="I49" i="45" s="1"/>
  <c r="H48" i="45"/>
  <c r="I48" i="45" s="1"/>
  <c r="H47" i="45"/>
  <c r="I47" i="45" s="1"/>
  <c r="H46" i="45"/>
  <c r="I46" i="45" s="1"/>
  <c r="H45" i="45"/>
  <c r="I45" i="45" s="1"/>
  <c r="H44" i="45"/>
  <c r="I44" i="45" s="1"/>
  <c r="H43" i="45"/>
  <c r="I43" i="45" s="1"/>
  <c r="H42" i="45"/>
  <c r="I42" i="45" s="1"/>
  <c r="H41" i="45"/>
  <c r="I41" i="45" s="1"/>
  <c r="H40" i="45"/>
  <c r="I40" i="45" s="1"/>
  <c r="H39" i="45"/>
  <c r="I39" i="45" s="1"/>
  <c r="H38" i="45"/>
  <c r="I38" i="45" s="1"/>
  <c r="H37" i="45"/>
  <c r="I37" i="45" s="1"/>
  <c r="H36" i="45"/>
  <c r="I36" i="45" s="1"/>
  <c r="H35" i="45"/>
  <c r="I35" i="45" s="1"/>
  <c r="H34" i="45"/>
  <c r="I34" i="45" s="1"/>
  <c r="H33" i="45"/>
  <c r="I33" i="45" s="1"/>
  <c r="H32" i="45"/>
  <c r="I32" i="45" s="1"/>
  <c r="H31" i="45"/>
  <c r="I31" i="45" s="1"/>
  <c r="H30" i="45"/>
  <c r="I30" i="45" s="1"/>
  <c r="H29" i="45"/>
  <c r="I29" i="45" s="1"/>
  <c r="H28" i="45"/>
  <c r="I28" i="45" s="1"/>
  <c r="H27" i="45"/>
  <c r="I27" i="45" s="1"/>
  <c r="H26" i="45"/>
  <c r="I26" i="45" s="1"/>
  <c r="H25" i="45"/>
  <c r="I25" i="45" s="1"/>
  <c r="H24" i="45"/>
  <c r="I24" i="45" s="1"/>
  <c r="H23" i="45"/>
  <c r="I23" i="45" s="1"/>
  <c r="H22" i="45"/>
  <c r="I22" i="45" s="1"/>
  <c r="H21" i="45"/>
  <c r="I21" i="45" s="1"/>
  <c r="H20" i="45"/>
  <c r="I20" i="45" s="1"/>
  <c r="H19" i="45"/>
  <c r="I19" i="45" s="1"/>
  <c r="H18" i="45"/>
  <c r="I18" i="45" s="1"/>
  <c r="H17" i="45"/>
  <c r="I17" i="45" s="1"/>
  <c r="H16" i="45"/>
  <c r="I16" i="45" s="1"/>
  <c r="H15" i="45"/>
  <c r="I15" i="45" s="1"/>
  <c r="H14" i="45"/>
  <c r="I14" i="45" s="1"/>
  <c r="H13" i="45"/>
  <c r="I13" i="45" s="1"/>
  <c r="H12" i="45"/>
  <c r="I12" i="45" s="1"/>
  <c r="H11" i="45"/>
  <c r="I11" i="45" s="1"/>
  <c r="K3" i="45" s="1"/>
  <c r="H10" i="45"/>
  <c r="I10" i="45" s="1"/>
  <c r="H9" i="45"/>
  <c r="I9" i="45" s="1"/>
  <c r="H8" i="45"/>
  <c r="I8" i="45" s="1"/>
  <c r="H7" i="45"/>
  <c r="I7" i="45" s="1"/>
  <c r="H6" i="45"/>
  <c r="I6" i="45" s="1"/>
  <c r="H54" i="44"/>
  <c r="I54" i="44" s="1"/>
  <c r="H53" i="44"/>
  <c r="I53" i="44" s="1"/>
  <c r="H52" i="44"/>
  <c r="I52" i="44" s="1"/>
  <c r="H51" i="44"/>
  <c r="I51" i="44" s="1"/>
  <c r="H50" i="44"/>
  <c r="I50" i="44" s="1"/>
  <c r="H49" i="44"/>
  <c r="I49" i="44" s="1"/>
  <c r="H48" i="44"/>
  <c r="I48" i="44" s="1"/>
  <c r="H47" i="44"/>
  <c r="I47" i="44" s="1"/>
  <c r="H46" i="44"/>
  <c r="I46" i="44" s="1"/>
  <c r="H45" i="44"/>
  <c r="I45" i="44" s="1"/>
  <c r="H44" i="44"/>
  <c r="I44" i="44" s="1"/>
  <c r="H43" i="44"/>
  <c r="I43" i="44" s="1"/>
  <c r="H42" i="44"/>
  <c r="I42" i="44" s="1"/>
  <c r="H41" i="44"/>
  <c r="I41" i="44" s="1"/>
  <c r="H40" i="44"/>
  <c r="I40" i="44" s="1"/>
  <c r="H39" i="44"/>
  <c r="I39" i="44" s="1"/>
  <c r="H38" i="44"/>
  <c r="I38" i="44" s="1"/>
  <c r="H37" i="44"/>
  <c r="I37" i="44" s="1"/>
  <c r="H36" i="44"/>
  <c r="I36" i="44" s="1"/>
  <c r="H35" i="44"/>
  <c r="I35" i="44" s="1"/>
  <c r="H34" i="44"/>
  <c r="I34" i="44" s="1"/>
  <c r="H33" i="44"/>
  <c r="I33" i="44" s="1"/>
  <c r="H32" i="44"/>
  <c r="I32" i="44" s="1"/>
  <c r="H31" i="44"/>
  <c r="I31" i="44" s="1"/>
  <c r="H30" i="44"/>
  <c r="I30" i="44" s="1"/>
  <c r="H29" i="44"/>
  <c r="I29" i="44" s="1"/>
  <c r="H28" i="44"/>
  <c r="I28" i="44" s="1"/>
  <c r="H27" i="44"/>
  <c r="I27" i="44" s="1"/>
  <c r="H26" i="44"/>
  <c r="I26" i="44" s="1"/>
  <c r="H25" i="44"/>
  <c r="I25" i="44" s="1"/>
  <c r="H24" i="44"/>
  <c r="I24" i="44" s="1"/>
  <c r="H23" i="44"/>
  <c r="I23" i="44" s="1"/>
  <c r="H22" i="44"/>
  <c r="I22" i="44" s="1"/>
  <c r="H21" i="44"/>
  <c r="I21" i="44" s="1"/>
  <c r="H20" i="44"/>
  <c r="I20" i="44" s="1"/>
  <c r="H19" i="44"/>
  <c r="I19" i="44" s="1"/>
  <c r="H18" i="44"/>
  <c r="I18" i="44" s="1"/>
  <c r="H17" i="44"/>
  <c r="I17" i="44" s="1"/>
  <c r="H16" i="44"/>
  <c r="I16" i="44" s="1"/>
  <c r="H15" i="44"/>
  <c r="I15" i="44" s="1"/>
  <c r="H14" i="44"/>
  <c r="I14" i="44" s="1"/>
  <c r="H13" i="44"/>
  <c r="I13" i="44" s="1"/>
  <c r="H12" i="44"/>
  <c r="I12" i="44" s="1"/>
  <c r="H11" i="44"/>
  <c r="I11" i="44" s="1"/>
  <c r="H10" i="44"/>
  <c r="I10" i="44" s="1"/>
  <c r="K3" i="44" s="1"/>
  <c r="H9" i="44"/>
  <c r="I9" i="44" s="1"/>
  <c r="H8" i="44"/>
  <c r="I8" i="44" s="1"/>
  <c r="H7" i="44"/>
  <c r="I7" i="44" s="1"/>
  <c r="H6" i="44"/>
  <c r="I6" i="44" s="1"/>
  <c r="M3" i="44"/>
  <c r="L3" i="44"/>
  <c r="M2" i="44"/>
  <c r="L2" i="44"/>
  <c r="K2" i="44"/>
  <c r="H54" i="43"/>
  <c r="I54" i="43" s="1"/>
  <c r="H53" i="43"/>
  <c r="I53" i="43" s="1"/>
  <c r="H52" i="43"/>
  <c r="I52" i="43" s="1"/>
  <c r="H51" i="43"/>
  <c r="I51" i="43" s="1"/>
  <c r="H50" i="43"/>
  <c r="I50" i="43" s="1"/>
  <c r="H49" i="43"/>
  <c r="I49" i="43" s="1"/>
  <c r="H48" i="43"/>
  <c r="I48" i="43" s="1"/>
  <c r="H47" i="43"/>
  <c r="I47" i="43" s="1"/>
  <c r="H46" i="43"/>
  <c r="I46" i="43" s="1"/>
  <c r="H45" i="43"/>
  <c r="I45" i="43" s="1"/>
  <c r="H44" i="43"/>
  <c r="I44" i="43" s="1"/>
  <c r="H43" i="43"/>
  <c r="I43" i="43" s="1"/>
  <c r="H42" i="43"/>
  <c r="I42" i="43" s="1"/>
  <c r="H41" i="43"/>
  <c r="I41" i="43" s="1"/>
  <c r="H40" i="43"/>
  <c r="I40" i="43" s="1"/>
  <c r="H39" i="43"/>
  <c r="I39" i="43" s="1"/>
  <c r="H38" i="43"/>
  <c r="I38" i="43" s="1"/>
  <c r="H37" i="43"/>
  <c r="I37" i="43" s="1"/>
  <c r="H36" i="43"/>
  <c r="I36" i="43" s="1"/>
  <c r="H35" i="43"/>
  <c r="I35" i="43" s="1"/>
  <c r="H34" i="43"/>
  <c r="I34" i="43" s="1"/>
  <c r="H33" i="43"/>
  <c r="I33" i="43" s="1"/>
  <c r="H32" i="43"/>
  <c r="I32" i="43" s="1"/>
  <c r="H31" i="43"/>
  <c r="I31" i="43" s="1"/>
  <c r="H30" i="43"/>
  <c r="I30" i="43" s="1"/>
  <c r="H29" i="43"/>
  <c r="I29" i="43" s="1"/>
  <c r="H28" i="43"/>
  <c r="I28" i="43" s="1"/>
  <c r="H27" i="43"/>
  <c r="I27" i="43" s="1"/>
  <c r="H26" i="43"/>
  <c r="I26" i="43" s="1"/>
  <c r="H25" i="43"/>
  <c r="I25" i="43" s="1"/>
  <c r="H24" i="43"/>
  <c r="I24" i="43" s="1"/>
  <c r="H23" i="43"/>
  <c r="I23" i="43" s="1"/>
  <c r="H22" i="43"/>
  <c r="I22" i="43" s="1"/>
  <c r="H21" i="43"/>
  <c r="I21" i="43" s="1"/>
  <c r="H20" i="43"/>
  <c r="I20" i="43" s="1"/>
  <c r="H19" i="43"/>
  <c r="I19" i="43" s="1"/>
  <c r="H18" i="43"/>
  <c r="I18" i="43" s="1"/>
  <c r="H17" i="43"/>
  <c r="I17" i="43" s="1"/>
  <c r="H16" i="43"/>
  <c r="I16" i="43" s="1"/>
  <c r="H15" i="43"/>
  <c r="I15" i="43" s="1"/>
  <c r="H14" i="43"/>
  <c r="I14" i="43" s="1"/>
  <c r="H13" i="43"/>
  <c r="I13" i="43" s="1"/>
  <c r="H12" i="43"/>
  <c r="I12" i="43" s="1"/>
  <c r="H11" i="43"/>
  <c r="I11" i="43" s="1"/>
  <c r="H10" i="43"/>
  <c r="I10" i="43" s="1"/>
  <c r="H9" i="43"/>
  <c r="I9" i="43" s="1"/>
  <c r="K3" i="43" s="1"/>
  <c r="H8" i="43"/>
  <c r="I8" i="43" s="1"/>
  <c r="H7" i="43"/>
  <c r="I7" i="43" s="1"/>
  <c r="H6" i="43"/>
  <c r="I6" i="43" s="1"/>
  <c r="M3" i="43"/>
  <c r="L3" i="43"/>
  <c r="M2" i="43"/>
  <c r="L2" i="43"/>
  <c r="K2" i="43"/>
  <c r="E10" i="1"/>
  <c r="B10" i="1"/>
  <c r="B11" i="1"/>
  <c r="H54" i="35"/>
  <c r="I54" i="35" s="1"/>
  <c r="H53" i="35"/>
  <c r="I53" i="35" s="1"/>
  <c r="H52" i="35"/>
  <c r="I52" i="35" s="1"/>
  <c r="H51" i="35"/>
  <c r="I51" i="35" s="1"/>
  <c r="H50" i="35"/>
  <c r="I50" i="35" s="1"/>
  <c r="H49" i="35"/>
  <c r="I49" i="35" s="1"/>
  <c r="H48" i="35"/>
  <c r="I48" i="35" s="1"/>
  <c r="H47" i="35"/>
  <c r="I47" i="35" s="1"/>
  <c r="H46" i="35"/>
  <c r="I46" i="35" s="1"/>
  <c r="H45" i="35"/>
  <c r="I45" i="35" s="1"/>
  <c r="H44" i="35"/>
  <c r="I44" i="35" s="1"/>
  <c r="H43" i="35"/>
  <c r="I43" i="35" s="1"/>
  <c r="H42" i="35"/>
  <c r="I42" i="35" s="1"/>
  <c r="H41" i="35"/>
  <c r="I41" i="35" s="1"/>
  <c r="H40" i="35"/>
  <c r="I40" i="35" s="1"/>
  <c r="H39" i="35"/>
  <c r="I39" i="35" s="1"/>
  <c r="H38" i="35"/>
  <c r="I38" i="35" s="1"/>
  <c r="H37" i="35"/>
  <c r="I37" i="35" s="1"/>
  <c r="H36" i="35"/>
  <c r="I36" i="35" s="1"/>
  <c r="H35" i="35"/>
  <c r="I35" i="35" s="1"/>
  <c r="H34" i="35"/>
  <c r="I34" i="35" s="1"/>
  <c r="H14" i="35"/>
  <c r="I14" i="35" s="1"/>
  <c r="H33" i="35"/>
  <c r="I33" i="35" s="1"/>
  <c r="H32" i="35"/>
  <c r="I32" i="35" s="1"/>
  <c r="H31" i="35"/>
  <c r="I31" i="35" s="1"/>
  <c r="H30" i="35"/>
  <c r="I30" i="35" s="1"/>
  <c r="H29" i="35"/>
  <c r="I29" i="35" s="1"/>
  <c r="H28" i="35"/>
  <c r="I28" i="35" s="1"/>
  <c r="H27" i="35"/>
  <c r="I27" i="35" s="1"/>
  <c r="H26" i="35"/>
  <c r="I26" i="35" s="1"/>
  <c r="H25" i="35"/>
  <c r="I25" i="35" s="1"/>
  <c r="H24" i="35"/>
  <c r="I24" i="35" s="1"/>
  <c r="H23" i="35"/>
  <c r="I23" i="35" s="1"/>
  <c r="H22" i="35"/>
  <c r="I22" i="35" s="1"/>
  <c r="H21" i="35"/>
  <c r="I21" i="35" s="1"/>
  <c r="H20" i="35"/>
  <c r="I20" i="35" s="1"/>
  <c r="H16" i="35"/>
  <c r="I16" i="35" s="1"/>
  <c r="M3" i="35" s="1"/>
  <c r="H19" i="35"/>
  <c r="I19" i="35" s="1"/>
  <c r="H18" i="35"/>
  <c r="I18" i="35" s="1"/>
  <c r="H15" i="35"/>
  <c r="I15" i="35" s="1"/>
  <c r="H17" i="35"/>
  <c r="I17" i="35" s="1"/>
  <c r="H8" i="35"/>
  <c r="I8" i="35" s="1"/>
  <c r="H13" i="35"/>
  <c r="I13" i="35" s="1"/>
  <c r="H12" i="35"/>
  <c r="I12" i="35" s="1"/>
  <c r="H7" i="35"/>
  <c r="I7" i="35" s="1"/>
  <c r="H10" i="35"/>
  <c r="I10" i="35" s="1"/>
  <c r="H11" i="35"/>
  <c r="I11" i="35" s="1"/>
  <c r="H6" i="35"/>
  <c r="I6" i="35" s="1"/>
  <c r="H9" i="35"/>
  <c r="I9" i="35" s="1"/>
  <c r="I3" i="45" l="1"/>
  <c r="I2" i="45"/>
  <c r="I3" i="47"/>
  <c r="D20" i="1" s="1"/>
  <c r="I2" i="47"/>
  <c r="C20" i="1" s="1"/>
  <c r="J3" i="1"/>
  <c r="C12" i="1"/>
  <c r="D12" i="1"/>
  <c r="I2" i="44"/>
  <c r="C14" i="1" s="1"/>
  <c r="I3" i="44"/>
  <c r="D14" i="1" s="1"/>
  <c r="I2" i="43"/>
  <c r="C16" i="1" s="1"/>
  <c r="I3" i="43"/>
  <c r="D16" i="1" s="1"/>
  <c r="I3" i="46"/>
  <c r="D18" i="1" s="1"/>
  <c r="I2" i="46"/>
  <c r="C18" i="1" s="1"/>
  <c r="I3" i="48"/>
  <c r="D22" i="1" s="1"/>
  <c r="I2" i="48"/>
  <c r="C22" i="1" s="1"/>
  <c r="I3" i="49"/>
  <c r="D24" i="1" s="1"/>
  <c r="I2" i="49"/>
  <c r="C24" i="1" s="1"/>
  <c r="M2" i="35"/>
  <c r="J2" i="1" s="1"/>
  <c r="K3" i="35"/>
  <c r="H3" i="1" s="1"/>
  <c r="L3" i="35"/>
  <c r="I3" i="1" s="1"/>
  <c r="L2" i="35"/>
  <c r="I2" i="1" s="1"/>
  <c r="K2" i="35"/>
  <c r="H2" i="1" s="1"/>
  <c r="I3" i="35" l="1"/>
  <c r="D10" i="1" s="1"/>
  <c r="I2" i="35"/>
  <c r="C10" i="1" s="1"/>
  <c r="F2" i="1" l="1"/>
  <c r="E2" i="1" l="1"/>
</calcChain>
</file>

<file path=xl/sharedStrings.xml><?xml version="1.0" encoding="utf-8"?>
<sst xmlns="http://schemas.openxmlformats.org/spreadsheetml/2006/main" count="391" uniqueCount="127">
  <si>
    <t>Curso:</t>
  </si>
  <si>
    <t>DISTRIBUIÇÃO 
DO MATERIAL</t>
  </si>
  <si>
    <t>Leitura</t>
  </si>
  <si>
    <t>Vídeos e outros recursos</t>
  </si>
  <si>
    <t>Exercícios</t>
  </si>
  <si>
    <t>Carga horária:</t>
  </si>
  <si>
    <t>C.H. usada | material básico</t>
  </si>
  <si>
    <t>Carga horária
 básica</t>
  </si>
  <si>
    <t>Disciplina:</t>
  </si>
  <si>
    <t>Carga horária
 complementar</t>
  </si>
  <si>
    <t>Docente:</t>
  </si>
  <si>
    <t>DI responsável:</t>
  </si>
  <si>
    <t>Ementa:</t>
  </si>
  <si>
    <t>Objetivo geral:</t>
  </si>
  <si>
    <t>Módulo</t>
  </si>
  <si>
    <t>Temas e conteúdo programático 
(preencher na aba da semana)</t>
  </si>
  <si>
    <t>Carga horária estimada dos materiais básicos</t>
  </si>
  <si>
    <t>Carga horária estimada dos materiais de apoio</t>
  </si>
  <si>
    <t>Nesta semana o discente deve ser capaz de: (preencher na aba da semana)</t>
  </si>
  <si>
    <t>Metodologia</t>
  </si>
  <si>
    <r>
      <t xml:space="preserve">Detalhamento </t>
    </r>
    <r>
      <rPr>
        <b/>
        <sz val="11"/>
        <color theme="1"/>
        <rFont val="Calibri"/>
        <family val="2"/>
        <scheme val="minor"/>
      </rPr>
      <t>Entrevista Externa</t>
    </r>
  </si>
  <si>
    <t>Nome dos entrevistados  | Local da entrevista  | Perguntas | Pauta para entrevista | Outras informações que julgar relevantes</t>
  </si>
  <si>
    <r>
      <t xml:space="preserve">Detalhamento </t>
    </r>
    <r>
      <rPr>
        <b/>
        <sz val="11"/>
        <color theme="1"/>
        <rFont val="Calibri"/>
        <family val="2"/>
        <scheme val="minor"/>
      </rPr>
      <t>Roteirizadas</t>
    </r>
  </si>
  <si>
    <t>Texto base para o roteiro | Local para gravação | Ideias de formato | Outras informações que julgar relevantes</t>
  </si>
  <si>
    <r>
      <t xml:space="preserve">Detalhamento </t>
    </r>
    <r>
      <rPr>
        <b/>
        <sz val="11"/>
        <color theme="1"/>
        <rFont val="Calibri"/>
        <family val="2"/>
        <scheme val="minor"/>
      </rPr>
      <t>Documentário/Depoimentos</t>
    </r>
  </si>
  <si>
    <t>Nome dos entrevistados  | Local da entrevista  | Perguntas para os entrevistados | O professor participará das gravações? | Outras informações que julgar relevantes</t>
  </si>
  <si>
    <t>Sequência</t>
  </si>
  <si>
    <t>Título</t>
  </si>
  <si>
    <t>Objetivos</t>
  </si>
  <si>
    <t>Formato</t>
  </si>
  <si>
    <t>Detalhamento</t>
  </si>
  <si>
    <t>Referências ou sugestões</t>
  </si>
  <si>
    <t>Tema</t>
  </si>
  <si>
    <t>[tema / exemplo videoaula]</t>
  </si>
  <si>
    <t>C.H. da semana</t>
  </si>
  <si>
    <t>DISTRIBUIÇÃO DO MATERIAL</t>
  </si>
  <si>
    <t xml:space="preserve">Nesta semana o discente deve ser capaz de: </t>
  </si>
  <si>
    <t>[habilidades e competências do módulo]</t>
  </si>
  <si>
    <t>C.H. utilizada
Material Básico</t>
  </si>
  <si>
    <t>Carga horária básica</t>
  </si>
  <si>
    <t>Conteúdo programático</t>
  </si>
  <si>
    <t>[conteúdo programático do módulo]</t>
  </si>
  <si>
    <t>C.H. utilizada
Material de apoio</t>
  </si>
  <si>
    <t>Carga horária complementar</t>
  </si>
  <si>
    <t>Material básico (compõe a métrica da carga horária da semana)
Material complementar (não compõe a métrica da carga horária da semana)</t>
  </si>
  <si>
    <t>Tipo de material</t>
  </si>
  <si>
    <t>Título (incluir a indicação do trecho a ser estudado, como página de início e fim, quando for o caso)</t>
  </si>
  <si>
    <t>Autoria</t>
  </si>
  <si>
    <t>Quantidade
(páginas/minutos)</t>
  </si>
  <si>
    <t>LINK</t>
  </si>
  <si>
    <t>Tópicos/conceitos/palavras-chaves abordados no material 
(separar com ponto-e-vírgula)</t>
  </si>
  <si>
    <t>Fator de conversão</t>
  </si>
  <si>
    <t>Carga horária estimada</t>
  </si>
  <si>
    <t>Reconhecer a importância do trabalho em equipe focado na profissão para a qual está se formando e a sua contribuição específica | Definir o cenário do projeto | Entender o contexto do problema | Iniciar o levantamento bibliográfico para abordar o problema | Interagir com a comunidade externa | Definir e estudar o contexto do problema | Criar o plano de ação para a solução do problema escolhido | Definir o título do trabalho | Pesquisar, na literatura, fontes confiáveis sobre o tema | Gerar e refinar ideias | Iniciar o desenvolvimento da solução | Ampliar o conhecimento sobre a temática do PI e ter clareza sobre o que se espera como resultado dele | Construir a solução inicial, coletar sugestões com a comunidade externa e escrever o relatório parcial | Analisar as sugestões da comunidade externa | Atualizar o plano de ação |  Construir a solução final | Finalizar a solução do problema | Realizar os testes no sistema | Implementar a solução junto à comunidade participante do projeto | Escrever as análises do resultado no relatório final | Entender a importância da solução encontrada para o seu contexto profissional | Finalizar e entregar o relatório final |  Compreender a importância do vídeo para a socialização dos projetos | Criar e entregar o vídeo.</t>
  </si>
  <si>
    <t>[preencher]</t>
  </si>
  <si>
    <t>Material básico</t>
  </si>
  <si>
    <t>videoaula</t>
  </si>
  <si>
    <t>Visita a campo</t>
  </si>
  <si>
    <t>UNIVESP</t>
  </si>
  <si>
    <t>https://youtu.be/hbwJjlsg4T0</t>
  </si>
  <si>
    <t>vídeo</t>
  </si>
  <si>
    <t>Afinal, o que é Design Thinking? E quais são suas etapas fundamentais?</t>
  </si>
  <si>
    <t>https://youtu.be/acHRiZZptSs</t>
  </si>
  <si>
    <t>Material complementar</t>
  </si>
  <si>
    <t>texto básico</t>
  </si>
  <si>
    <t xml:space="preserve">Design thinking para educadores </t>
  </si>
  <si>
    <t>https://ava.univesp.br/bbcswebdav/pid-889244-dt-content-rid-10887672_1/xid-10887672_1</t>
  </si>
  <si>
    <t>Mini Toolkit Design Thinking</t>
  </si>
  <si>
    <t>https://ava.univesp.br/bbcswebdav/pid-889244-dt-content-rid-10887674_1/xid-10887674_1</t>
  </si>
  <si>
    <t>Delimitação do tema e desenho do problema</t>
  </si>
  <si>
    <t>https://youtu.be/6bN-JlDB090</t>
  </si>
  <si>
    <t>Brainstorming</t>
  </si>
  <si>
    <t>https://youtu.be/8dLDnRyZyIo</t>
  </si>
  <si>
    <t>Ideação</t>
  </si>
  <si>
    <t>https://youtu.be/6Czy58263RE</t>
  </si>
  <si>
    <t>UC1 Educação Inovadora: 3 Design Thinking: 3.4 Ideação</t>
  </si>
  <si>
    <t>https://moodle.ead.ifsc.edu.br/mod/book/view.php?id=74732&amp;chapterid=13058</t>
  </si>
  <si>
    <t>Como deve ser o título do meu TCC? | TCC Sem Drama</t>
  </si>
  <si>
    <t>https://youtu.be/dwT8sHMM810</t>
  </si>
  <si>
    <t>Protótipos</t>
  </si>
  <si>
    <t>https://youtu.be/2Fu5iSI8LTk</t>
  </si>
  <si>
    <t>Aprender na prática: projetos integradores 2018/2019</t>
  </si>
  <si>
    <t>https://online.fliphtml5.com/wzkyy/hxmc/#p=1</t>
  </si>
  <si>
    <t>Recebi o feedback, e agora?</t>
  </si>
  <si>
    <t>https://youtu.be/FTawmfDJ9tY</t>
  </si>
  <si>
    <t>Produção de vídeos</t>
  </si>
  <si>
    <t>https://youtu.be/1CdLhVO5haE</t>
  </si>
  <si>
    <t>REA Uma câmera e uma ideia</t>
  </si>
  <si>
    <t>https://apps.univesp.br/uma-camera-e-uma-ideia/</t>
  </si>
  <si>
    <t>Avaliação do Projeto Integrador</t>
  </si>
  <si>
    <t>https://youtu.be/L4LmgPSnsLk</t>
  </si>
  <si>
    <t>recurso</t>
  </si>
  <si>
    <t>REA Integridade Acadêmica</t>
  </si>
  <si>
    <t>https://apps.univesp.br/integridade-academica/</t>
  </si>
  <si>
    <t>Fundamentos de Metodologia Científica</t>
  </si>
  <si>
    <t>Marina de Andrade Marconi; Eva Maria Lakatos</t>
  </si>
  <si>
    <t>https://integrada.minhabiblioteca.com.br/reader/books/9788597026580/epubcfi/6/2%5B%3Bvnd.vst.idref%3Dhtml0%5D!/4/2/2%4051:35</t>
  </si>
  <si>
    <t>exercício</t>
  </si>
  <si>
    <t>Q1 Reunião da equipe para definir o cenário do projeto</t>
  </si>
  <si>
    <t>Q1 Reunião de orientação</t>
  </si>
  <si>
    <t>Q2 Visitas a campo</t>
  </si>
  <si>
    <t>Q2 Reunião de orientação</t>
  </si>
  <si>
    <t>Q3 Reunião da equipe para discussão de ideias e refinamento</t>
  </si>
  <si>
    <t>Q3 Reunião de orientação</t>
  </si>
  <si>
    <t>Q4 Reunião de orientação</t>
  </si>
  <si>
    <t>Q4 Coletar e analisar sugestões da comunidade externa</t>
  </si>
  <si>
    <t>Q4 Escrita do relatório parcial</t>
  </si>
  <si>
    <t>Q5 Reunião de orientação</t>
  </si>
  <si>
    <t>Q5 Coletar e analisar sugestões da comunidade externa</t>
  </si>
  <si>
    <t>Q5 Atualizar plano de ação</t>
  </si>
  <si>
    <t>Q5 Construir solução final</t>
  </si>
  <si>
    <t>Q6 Reunião de orientação</t>
  </si>
  <si>
    <t>Q6 Finalizar a solução do problema</t>
  </si>
  <si>
    <t>Q7 Reunião de orientação</t>
  </si>
  <si>
    <t>Q7 Realização de testes</t>
  </si>
  <si>
    <t>Q7 Implementar solução junto à comunidade externa</t>
  </si>
  <si>
    <t>Q7 Produzir material final: relatório e vídeo</t>
  </si>
  <si>
    <t>10 páginas</t>
  </si>
  <si>
    <t>30 minutos</t>
  </si>
  <si>
    <t>texto complexo</t>
  </si>
  <si>
    <t xml:space="preserve">10 páginas </t>
  </si>
  <si>
    <t>60 minutos</t>
  </si>
  <si>
    <t>texto médio</t>
  </si>
  <si>
    <t>45 minutos</t>
  </si>
  <si>
    <t>apostila</t>
  </si>
  <si>
    <t>10 minutos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</si>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</sst>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6" fontId="3" fillId="2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6" borderId="0" xfId="0" applyFont="1" applyFill="1" applyAlignment="1">
      <alignment vertical="center" wrapText="1"/>
    </xf>
    <xf numFmtId="46" fontId="8" fillId="6" borderId="0" xfId="0" applyNumberFormat="1" applyFont="1" applyFill="1" applyAlignment="1">
      <alignment horizontal="left" vertical="center" wrapText="1"/>
    </xf>
    <xf numFmtId="164" fontId="8" fillId="8" borderId="0" xfId="0" applyNumberFormat="1" applyFont="1" applyFill="1" applyAlignment="1">
      <alignment horizontal="right" vertical="center" wrapText="1"/>
    </xf>
    <xf numFmtId="0" fontId="8" fillId="8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46" fontId="2" fillId="3" borderId="0" xfId="0" applyNumberFormat="1" applyFont="1" applyFill="1" applyAlignment="1">
      <alignment horizontal="left" vertical="center" wrapText="1"/>
    </xf>
    <xf numFmtId="164" fontId="6" fillId="9" borderId="0" xfId="0" applyNumberFormat="1" applyFont="1" applyFill="1" applyAlignment="1">
      <alignment horizontal="right" vertical="center" wrapText="1"/>
    </xf>
    <xf numFmtId="46" fontId="6" fillId="9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64" fontId="6" fillId="10" borderId="0" xfId="0" applyNumberFormat="1" applyFont="1" applyFill="1" applyAlignment="1">
      <alignment horizontal="right" vertical="center" wrapText="1"/>
    </xf>
    <xf numFmtId="46" fontId="6" fillId="10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vertical="center"/>
    </xf>
    <xf numFmtId="0" fontId="6" fillId="11" borderId="2" xfId="0" applyFont="1" applyFill="1" applyBorder="1" applyAlignment="1">
      <alignment horizontal="left" vertical="center"/>
    </xf>
    <xf numFmtId="0" fontId="6" fillId="11" borderId="16" xfId="0" applyFont="1" applyFill="1" applyBorder="1" applyAlignment="1">
      <alignment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3" fillId="12" borderId="0" xfId="0" applyFont="1" applyFill="1" applyAlignment="1">
      <alignment vertical="center" wrapText="1"/>
    </xf>
    <xf numFmtId="0" fontId="3" fillId="12" borderId="1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6" fontId="0" fillId="2" borderId="0" xfId="0" applyNumberFormat="1" applyFill="1" applyAlignment="1">
      <alignment horizontal="center" vertical="center"/>
    </xf>
    <xf numFmtId="46" fontId="7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5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left" vertical="center" wrapText="1"/>
    </xf>
    <xf numFmtId="46" fontId="3" fillId="13" borderId="0" xfId="0" applyNumberFormat="1" applyFont="1" applyFill="1" applyAlignment="1">
      <alignment horizontal="center" vertical="center"/>
    </xf>
    <xf numFmtId="46" fontId="3" fillId="12" borderId="0" xfId="0" applyNumberFormat="1" applyFont="1" applyFill="1" applyAlignment="1">
      <alignment horizontal="center" vertical="center"/>
    </xf>
    <xf numFmtId="46" fontId="3" fillId="12" borderId="17" xfId="0" applyNumberFormat="1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5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rgb="FF79DCFF"/>
        </patternFill>
      </fill>
    </dxf>
    <dxf>
      <fill>
        <patternFill>
          <bgColor rgb="FFC9A4E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9A4E4"/>
      <color rgb="FF79DCFF"/>
      <color rgb="FF3FCDFF"/>
      <color rgb="FFA86ED4"/>
      <color rgb="FFB88CE4"/>
      <color rgb="FF94A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90" zoomScaleNormal="90" workbookViewId="0">
      <pane ySplit="9" topLeftCell="A10" activePane="bottomLeft" state="frozen"/>
      <selection pane="bottomLeft" activeCell="B7" sqref="B7:E7"/>
    </sheetView>
  </sheetViews>
  <sheetFormatPr defaultColWidth="14.42578125" defaultRowHeight="15" customHeight="1"/>
  <cols>
    <col min="1" max="1" width="15.5703125" style="14" customWidth="1"/>
    <col min="2" max="2" width="48.140625" style="14" customWidth="1"/>
    <col min="3" max="4" width="26" style="14" customWidth="1"/>
    <col min="5" max="5" width="42.85546875" style="14" customWidth="1"/>
    <col min="6" max="6" width="8.7109375" style="14" customWidth="1"/>
    <col min="7" max="7" width="26.5703125" style="14" bestFit="1" customWidth="1"/>
    <col min="8" max="10" width="17" style="14" customWidth="1"/>
    <col min="11" max="26" width="8.7109375" style="14" customWidth="1"/>
    <col min="27" max="16384" width="14.42578125" style="14"/>
  </cols>
  <sheetData>
    <row r="1" spans="1:10" s="7" customFormat="1" ht="30">
      <c r="A1" s="3" t="s">
        <v>0</v>
      </c>
      <c r="B1" s="72"/>
      <c r="C1" s="71"/>
      <c r="D1" s="71"/>
      <c r="E1" s="71"/>
      <c r="F1" s="4"/>
      <c r="G1" s="27" t="s">
        <v>1</v>
      </c>
      <c r="H1" s="28" t="s">
        <v>2</v>
      </c>
      <c r="I1" s="28" t="s">
        <v>3</v>
      </c>
      <c r="J1" s="28" t="s">
        <v>4</v>
      </c>
    </row>
    <row r="2" spans="1:10" s="7" customFormat="1" ht="30">
      <c r="A2" s="3" t="s">
        <v>5</v>
      </c>
      <c r="B2" s="73">
        <v>80</v>
      </c>
      <c r="C2" s="73"/>
      <c r="D2" s="44" t="s">
        <v>6</v>
      </c>
      <c r="E2" s="45">
        <f>SUM(C10:C25)</f>
        <v>1.6374958333333334</v>
      </c>
      <c r="F2" s="46">
        <f>(B2*0.5)/12</f>
        <v>3.3333333333333335</v>
      </c>
      <c r="G2" s="31" t="s">
        <v>7</v>
      </c>
      <c r="H2" s="32">
        <f>Módulo1!K2+Módulo2!K2+Módulo3!K2+Módulo4!K2+Módulo5!K2+Módulo6!K2+Módulo7!K2+Metodologia!K2</f>
        <v>4.1666666666666664E-2</v>
      </c>
      <c r="I2" s="32">
        <f>Módulo1!L2+Módulo2!L2+Módulo3!L2+Módulo4!L2+Módulo5!L2+Módulo6!L2+Módulo7!L2+Metodologia!L2</f>
        <v>0.26249583333333332</v>
      </c>
      <c r="J2" s="32">
        <f>Módulo1!M2+Módulo2!M2+Módulo3!M2+Módulo4!M2+Módulo5!M2+Módulo6!M2+Módulo7!M2+Metodologia!M2</f>
        <v>1.3333333333333333</v>
      </c>
    </row>
    <row r="3" spans="1:10" s="7" customFormat="1" ht="30">
      <c r="A3" s="3" t="s">
        <v>8</v>
      </c>
      <c r="B3" s="72"/>
      <c r="C3" s="71"/>
      <c r="D3" s="71"/>
      <c r="E3" s="71"/>
      <c r="F3" s="4"/>
      <c r="G3" s="34" t="s">
        <v>9</v>
      </c>
      <c r="H3" s="35">
        <f>Módulo1!K3+Módulo2!K3+Módulo3!K3+Módulo4!K3+Módulo5!K3+Módulo6!K3+Módulo7!K3+Metodologia!K3</f>
        <v>0.41250000000000003</v>
      </c>
      <c r="I3" s="35">
        <f>Módulo1!L3+Módulo2!L3+Módulo3!L3+Módulo4!L3+Módulo5!L3+Módulo6!L3+Módulo7!L3+Metodologia!L3</f>
        <v>1.4583333333333335E-2</v>
      </c>
      <c r="J3" s="35">
        <f>Módulo1!M3+Módulo2!M3+Módulo3!M3+Módulo4!M3+Módulo5!M3+Módulo6!M3+Módulo7!M3+Metodologia!M3</f>
        <v>0</v>
      </c>
    </row>
    <row r="4" spans="1:10" s="7" customFormat="1">
      <c r="A4" s="3" t="s">
        <v>10</v>
      </c>
      <c r="B4" s="74"/>
      <c r="C4" s="74"/>
      <c r="D4" s="74"/>
      <c r="E4" s="74"/>
    </row>
    <row r="5" spans="1:10" s="7" customFormat="1">
      <c r="A5" s="3" t="s">
        <v>11</v>
      </c>
      <c r="B5" s="71"/>
      <c r="C5" s="71"/>
      <c r="D5" s="71"/>
      <c r="E5" s="71"/>
    </row>
    <row r="6" spans="1:10" s="7" customFormat="1" ht="32.25" customHeight="1">
      <c r="A6" s="3" t="s">
        <v>12</v>
      </c>
      <c r="B6" s="71"/>
      <c r="C6" s="71"/>
      <c r="D6" s="71"/>
      <c r="E6" s="71"/>
      <c r="G6" s="50"/>
    </row>
    <row r="7" spans="1:10" s="7" customFormat="1" ht="60" customHeight="1">
      <c r="A7" s="3" t="s">
        <v>13</v>
      </c>
      <c r="B7" s="71"/>
      <c r="C7" s="71"/>
      <c r="D7" s="71"/>
      <c r="E7" s="71"/>
    </row>
    <row r="8" spans="1:10" hidden="1">
      <c r="A8" s="1"/>
      <c r="B8" s="12"/>
      <c r="C8" s="12"/>
      <c r="D8" s="12"/>
      <c r="E8" s="12"/>
      <c r="F8" s="13"/>
      <c r="G8" s="13"/>
      <c r="H8" s="13"/>
      <c r="I8" s="13"/>
    </row>
    <row r="9" spans="1:10" ht="30">
      <c r="A9" s="37" t="s">
        <v>14</v>
      </c>
      <c r="B9" s="38" t="s">
        <v>15</v>
      </c>
      <c r="C9" s="39" t="s">
        <v>16</v>
      </c>
      <c r="D9" s="39" t="s">
        <v>17</v>
      </c>
      <c r="E9" s="40" t="s">
        <v>18</v>
      </c>
      <c r="F9" s="15"/>
      <c r="G9" s="11"/>
      <c r="H9" s="11"/>
      <c r="I9" s="11"/>
    </row>
    <row r="10" spans="1:10" ht="39" customHeight="1">
      <c r="A10" s="68">
        <v>1</v>
      </c>
      <c r="B10" s="41" t="str">
        <f>Módulo1!B1</f>
        <v>[tema / exemplo videoaula]</v>
      </c>
      <c r="C10" s="65">
        <f>Módulo1!I2</f>
        <v>0</v>
      </c>
      <c r="D10" s="65">
        <f>Módulo1!I3</f>
        <v>0</v>
      </c>
      <c r="E10" s="62" t="str">
        <f>Módulo1!B2</f>
        <v>[habilidades e competências do módulo]</v>
      </c>
      <c r="F10" s="13"/>
      <c r="G10" s="13"/>
      <c r="H10" s="13"/>
      <c r="I10" s="13"/>
    </row>
    <row r="11" spans="1:10" ht="26.25" customHeight="1">
      <c r="A11" s="68"/>
      <c r="B11" s="41" t="str">
        <f>Módulo1!B3</f>
        <v>[conteúdo programático do módulo]</v>
      </c>
      <c r="C11" s="65"/>
      <c r="D11" s="65"/>
      <c r="E11" s="62"/>
      <c r="F11" s="13"/>
      <c r="G11" s="13"/>
      <c r="H11" s="13"/>
      <c r="I11" s="13"/>
    </row>
    <row r="12" spans="1:10" ht="22.5" customHeight="1">
      <c r="A12" s="69">
        <v>2</v>
      </c>
      <c r="B12" s="42" t="str">
        <f>Módulo2!B1</f>
        <v>[tema / exemplo videoaula]</v>
      </c>
      <c r="C12" s="66">
        <f>Módulo2!I2</f>
        <v>0</v>
      </c>
      <c r="D12" s="66">
        <f>Módulo2!I3</f>
        <v>0</v>
      </c>
      <c r="E12" s="63" t="str">
        <f>Módulo2!B2</f>
        <v>[habilidades e competências do módulo]</v>
      </c>
      <c r="F12" s="13"/>
      <c r="G12" s="13"/>
      <c r="H12" s="13"/>
      <c r="I12" s="13"/>
    </row>
    <row r="13" spans="1:10" ht="144" customHeight="1">
      <c r="A13" s="69"/>
      <c r="B13" s="42" t="str">
        <f>Módulo2!B3</f>
        <v>[conteúdo programático do módulo]</v>
      </c>
      <c r="C13" s="66"/>
      <c r="D13" s="66"/>
      <c r="E13" s="63"/>
      <c r="F13" s="13"/>
      <c r="G13" s="13"/>
      <c r="H13" s="13"/>
      <c r="I13" s="13"/>
    </row>
    <row r="14" spans="1:10" ht="18.75" customHeight="1">
      <c r="A14" s="68">
        <v>3</v>
      </c>
      <c r="B14" s="41" t="str">
        <f>Módulo3!B1</f>
        <v>[tema / exemplo videoaula]</v>
      </c>
      <c r="C14" s="65">
        <f>Módulo3!I2</f>
        <v>0</v>
      </c>
      <c r="D14" s="65">
        <f>Módulo3!I3</f>
        <v>0</v>
      </c>
      <c r="E14" s="62" t="str">
        <f>Módulo3!B2</f>
        <v>[habilidades e competências do módulo]</v>
      </c>
      <c r="F14" s="13"/>
      <c r="G14" s="13"/>
      <c r="H14" s="13"/>
      <c r="I14" s="13"/>
    </row>
    <row r="15" spans="1:10" ht="150" customHeight="1">
      <c r="A15" s="68"/>
      <c r="B15" s="41" t="str">
        <f>Módulo3!B3</f>
        <v>[conteúdo programático do módulo]</v>
      </c>
      <c r="C15" s="65"/>
      <c r="D15" s="65"/>
      <c r="E15" s="62"/>
      <c r="F15" s="13"/>
      <c r="G15" s="13"/>
      <c r="H15" s="13"/>
      <c r="I15" s="13"/>
    </row>
    <row r="16" spans="1:10" ht="15" customHeight="1">
      <c r="A16" s="69">
        <v>4</v>
      </c>
      <c r="B16" s="42" t="str">
        <f>Módulo4!B1</f>
        <v>[tema / exemplo videoaula]</v>
      </c>
      <c r="C16" s="66">
        <f>Módulo4!I2</f>
        <v>0</v>
      </c>
      <c r="D16" s="66">
        <f>Módulo4!I3</f>
        <v>0</v>
      </c>
      <c r="E16" s="63" t="str">
        <f>Módulo4!B2</f>
        <v>[habilidades e competências do módulo]</v>
      </c>
      <c r="F16" s="13"/>
      <c r="G16" s="13"/>
      <c r="H16" s="13"/>
      <c r="I16" s="13"/>
    </row>
    <row r="17" spans="1:5" ht="168.75" customHeight="1">
      <c r="A17" s="69"/>
      <c r="B17" s="42" t="str">
        <f>Módulo4!B3</f>
        <v>[conteúdo programático do módulo]</v>
      </c>
      <c r="C17" s="66"/>
      <c r="D17" s="66"/>
      <c r="E17" s="63"/>
    </row>
    <row r="18" spans="1:5" ht="15" customHeight="1">
      <c r="A18" s="68">
        <v>5</v>
      </c>
      <c r="B18" s="41" t="str">
        <f>Módulo5!B1</f>
        <v>[tema / exemplo videoaula]</v>
      </c>
      <c r="C18" s="65">
        <f>Módulo5!I2</f>
        <v>0</v>
      </c>
      <c r="D18" s="65">
        <f>Módulo5!I3</f>
        <v>0</v>
      </c>
      <c r="E18" s="62" t="str">
        <f>Módulo5!B2</f>
        <v>[habilidades e competências do módulo]</v>
      </c>
    </row>
    <row r="19" spans="1:5" ht="121.5" customHeight="1">
      <c r="A19" s="68"/>
      <c r="B19" s="41" t="str">
        <f>Módulo5!B3</f>
        <v>[conteúdo programático do módulo]</v>
      </c>
      <c r="C19" s="65"/>
      <c r="D19" s="65"/>
      <c r="E19" s="62"/>
    </row>
    <row r="20" spans="1:5" ht="17.25" customHeight="1">
      <c r="A20" s="69">
        <v>6</v>
      </c>
      <c r="B20" s="42" t="str">
        <f>Módulo6!B1</f>
        <v>[tema / exemplo videoaula]</v>
      </c>
      <c r="C20" s="66">
        <f>Módulo6!I2</f>
        <v>0</v>
      </c>
      <c r="D20" s="66">
        <f>Módulo6!I3</f>
        <v>0</v>
      </c>
      <c r="E20" s="63" t="str">
        <f>Módulo6!B2</f>
        <v>[habilidades e competências do módulo]</v>
      </c>
    </row>
    <row r="21" spans="1:5" ht="100.5" customHeight="1">
      <c r="A21" s="69"/>
      <c r="B21" s="42" t="str">
        <f>Módulo6!B3</f>
        <v>[conteúdo programático do módulo]</v>
      </c>
      <c r="C21" s="66"/>
      <c r="D21" s="66"/>
      <c r="E21" s="63"/>
    </row>
    <row r="22" spans="1:5" ht="18.75" customHeight="1">
      <c r="A22" s="68">
        <v>7</v>
      </c>
      <c r="B22" s="41" t="str">
        <f>Módulo7!B1</f>
        <v>[tema / exemplo videoaula]</v>
      </c>
      <c r="C22" s="65">
        <f>Módulo7!I2</f>
        <v>0</v>
      </c>
      <c r="D22" s="65">
        <f>Módulo7!I3</f>
        <v>0</v>
      </c>
      <c r="E22" s="62" t="str">
        <f>Módulo7!B2</f>
        <v>[habilidades e competências do módulo]</v>
      </c>
    </row>
    <row r="23" spans="1:5" ht="60" customHeight="1">
      <c r="A23" s="68"/>
      <c r="B23" s="41" t="str">
        <f>Módulo7!B3</f>
        <v>[conteúdo programático do módulo]</v>
      </c>
      <c r="C23" s="65"/>
      <c r="D23" s="65"/>
      <c r="E23" s="62"/>
    </row>
    <row r="24" spans="1:5" ht="15" customHeight="1">
      <c r="A24" s="69" t="s">
        <v>19</v>
      </c>
      <c r="B24" s="42" t="str">
        <f>Metodologia!B1</f>
        <v>Metodologia</v>
      </c>
      <c r="C24" s="66">
        <f>Metodologia!I2</f>
        <v>1.6374958333333334</v>
      </c>
      <c r="D24" s="66">
        <f>Metodologia!I3</f>
        <v>0.42708333333333337</v>
      </c>
      <c r="E24" s="63" t="str">
        <f>Metodologia!B2</f>
        <v>Reconhecer a importância do trabalho em equipe focado na profissão para a qual está se formando e a sua contribuição específica | Definir o cenário do projeto | Entender o contexto do problema | Iniciar o levantamento bibliográfico para abordar o problema | Interagir com a comunidade externa | Definir e estudar o contexto do problema | Criar o plano de ação para a solução do problema escolhido | Definir o título do trabalho | Pesquisar, na literatura, fontes confiáveis sobre o tema | Gerar e refinar ideias | Iniciar o desenvolvimento da solução | Ampliar o conhecimento sobre a temática do PI e ter clareza sobre o que se espera como resultado dele | Construir a solução inicial, coletar sugestões com a comunidade externa e escrever o relatório parcial | Analisar as sugestões da comunidade externa | Atualizar o plano de ação |  Construir a solução final | Finalizar a solução do problema | Realizar os testes no sistema | Implementar a solução junto à comunidade participante do projeto | Escrever as análises do resultado no relatório final | Entender a importância da solução encontrada para o seu contexto profissional | Finalizar e entregar o relatório final |  Compreender a importância do vídeo para a socialização dos projetos | Criar e entregar o vídeo.</v>
      </c>
    </row>
    <row r="25" spans="1:5" ht="103.5" customHeight="1">
      <c r="A25" s="70"/>
      <c r="B25" s="43" t="str">
        <f>Metodologia!B3</f>
        <v>[preencher]</v>
      </c>
      <c r="C25" s="67"/>
      <c r="D25" s="67"/>
      <c r="E25" s="64"/>
    </row>
  </sheetData>
  <sheetProtection algorithmName="SHA-512" hashValue="bEQss+ZEhOHfp8AN7kpqkLKZIKkkB7exiP8ZPOBbYh7sM4daNCPg1YnxiZBjD6PBaTMPpS3OxX2j57aG6XPJDw==" saltValue="dxfGnF4GwxmZUh6wOSaMgA==" spinCount="100000" sheet="1" formatColumns="0" formatRows="0"/>
  <mergeCells count="39">
    <mergeCell ref="B6:E6"/>
    <mergeCell ref="B7:E7"/>
    <mergeCell ref="B1:E1"/>
    <mergeCell ref="B3:E3"/>
    <mergeCell ref="B5:E5"/>
    <mergeCell ref="B2:C2"/>
    <mergeCell ref="B4:E4"/>
    <mergeCell ref="E10:E11"/>
    <mergeCell ref="D10:D11"/>
    <mergeCell ref="C10:C11"/>
    <mergeCell ref="A10:A11"/>
    <mergeCell ref="A24:A25"/>
    <mergeCell ref="A22:A23"/>
    <mergeCell ref="A20:A21"/>
    <mergeCell ref="A18:A19"/>
    <mergeCell ref="A16:A17"/>
    <mergeCell ref="A14:A15"/>
    <mergeCell ref="A12:A13"/>
    <mergeCell ref="C12:C13"/>
    <mergeCell ref="C14:C15"/>
    <mergeCell ref="C16:C17"/>
    <mergeCell ref="C18:C19"/>
    <mergeCell ref="C20:C21"/>
    <mergeCell ref="C22:C23"/>
    <mergeCell ref="C24:C25"/>
    <mergeCell ref="D12:D13"/>
    <mergeCell ref="D14:D15"/>
    <mergeCell ref="D16:D17"/>
    <mergeCell ref="D18:D19"/>
    <mergeCell ref="D20:D21"/>
    <mergeCell ref="D22:D23"/>
    <mergeCell ref="D24:D25"/>
    <mergeCell ref="E14:E15"/>
    <mergeCell ref="E12:E13"/>
    <mergeCell ref="E24:E25"/>
    <mergeCell ref="E22:E23"/>
    <mergeCell ref="E20:E21"/>
    <mergeCell ref="E18:E19"/>
    <mergeCell ref="E16:E17"/>
  </mergeCells>
  <conditionalFormatting sqref="E2">
    <cfRule type="cellIs" dxfId="51" priority="5" operator="between">
      <formula>$F$2*1</formula>
      <formula>$F$2*0.86</formula>
    </cfRule>
    <cfRule type="cellIs" dxfId="50" priority="6" operator="between">
      <formula>$F$2*0.85</formula>
      <formula>$F$2*0.51</formula>
    </cfRule>
    <cfRule type="cellIs" dxfId="49" priority="7" operator="lessThan">
      <formula>$F$2*0.5</formula>
    </cfRule>
    <cfRule type="cellIs" dxfId="48" priority="8" operator="greaterThan">
      <formula>$F$2</formula>
    </cfRule>
  </conditionalFormatting>
  <pageMargins left="0.511811024" right="0.511811024" top="0.78740157499999996" bottom="0.78740157499999996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DF2E-2F36-4242-8D10-BC2BF367724A}">
  <dimension ref="A1:M54"/>
  <sheetViews>
    <sheetView zoomScale="90" zoomScaleNormal="90" workbookViewId="0">
      <pane ySplit="5" topLeftCell="A6" activePane="bottomLeft" state="frozen"/>
      <selection pane="bottomLeft" activeCell="K5" sqref="K5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21.75" customHeight="1">
      <c r="A1" s="24" t="s">
        <v>32</v>
      </c>
      <c r="B1" s="82" t="s">
        <v>19</v>
      </c>
      <c r="C1" s="82"/>
      <c r="D1" s="82"/>
      <c r="E1" s="82"/>
      <c r="F1" s="82"/>
      <c r="G1" s="82"/>
      <c r="H1" s="25" t="s">
        <v>34</v>
      </c>
      <c r="I1" s="26">
        <f>(Consolidado!F2/2)</f>
        <v>1.6666666666666667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122.25" customHeight="1">
      <c r="A2" s="24" t="s">
        <v>36</v>
      </c>
      <c r="B2" s="82" t="s">
        <v>53</v>
      </c>
      <c r="C2" s="82"/>
      <c r="D2" s="82"/>
      <c r="E2" s="82"/>
      <c r="F2" s="82"/>
      <c r="G2" s="82"/>
      <c r="H2" s="29" t="s">
        <v>38</v>
      </c>
      <c r="I2" s="30">
        <f>L2+M2+K2</f>
        <v>1.6374958333333334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4.1666666666666664E-2</v>
      </c>
      <c r="L2" s="32">
        <f>SUMIFS(I6:I54,B6:B54,"videoaula",A6:A54,"Material básico")+SUMIFS(I6:I54,B6:B54,"vídeo",A6:A54,"Material básico")+SUMIFS(I6:I54,B6:B54,"recurso",A6:A54,"Material básico")</f>
        <v>0.26249583333333332</v>
      </c>
      <c r="M2" s="32">
        <f>SUMIFS(I6:I54,B6:B54,"exercício",A6:A54,"Material básico")</f>
        <v>1.3333333333333333</v>
      </c>
    </row>
    <row r="3" spans="1:13" ht="45">
      <c r="A3" s="24" t="s">
        <v>40</v>
      </c>
      <c r="B3" s="82" t="s">
        <v>54</v>
      </c>
      <c r="C3" s="82"/>
      <c r="D3" s="82"/>
      <c r="E3" s="82"/>
      <c r="F3" s="82"/>
      <c r="G3" s="82"/>
      <c r="H3" s="33" t="s">
        <v>42</v>
      </c>
      <c r="I3" s="30">
        <f>L3+M3+K3</f>
        <v>0.42708333333333337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0.41250000000000003</v>
      </c>
      <c r="L3" s="35">
        <f>SUMIFS(I6:I54,B6:B54,"videoaula",A6:A54,"Material complementar")+SUMIFS(I6:I54,B6:B54,"vídeo",A6:A54,"Material complementar")+SUMIFS(I6:I54,B6:B54,"recurso",A6:A54,"Material complementar")</f>
        <v>1.4583333333333335E-2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58" t="s">
        <v>55</v>
      </c>
      <c r="B6" s="58" t="s">
        <v>56</v>
      </c>
      <c r="C6" s="57" t="s">
        <v>57</v>
      </c>
      <c r="D6" s="57" t="s">
        <v>58</v>
      </c>
      <c r="E6" s="59">
        <v>15</v>
      </c>
      <c r="F6" s="60" t="s">
        <v>59</v>
      </c>
      <c r="G6" s="60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0.375</v>
      </c>
      <c r="I6" s="18">
        <f t="shared" ref="I6:I54" si="1">H6/12</f>
        <v>3.125E-2</v>
      </c>
    </row>
    <row r="7" spans="1:13" ht="45">
      <c r="A7" s="58" t="s">
        <v>55</v>
      </c>
      <c r="B7" s="58" t="s">
        <v>60</v>
      </c>
      <c r="C7" s="57" t="s">
        <v>61</v>
      </c>
      <c r="D7" s="57" t="s">
        <v>58</v>
      </c>
      <c r="E7" s="59">
        <v>3</v>
      </c>
      <c r="F7" s="60" t="s">
        <v>62</v>
      </c>
      <c r="G7" s="60"/>
      <c r="H7" s="17">
        <f t="shared" si="0"/>
        <v>7.5000000000000011E-2</v>
      </c>
      <c r="I7" s="18">
        <f t="shared" si="1"/>
        <v>6.2500000000000012E-3</v>
      </c>
    </row>
    <row r="8" spans="1:13" ht="45">
      <c r="A8" s="58" t="s">
        <v>63</v>
      </c>
      <c r="B8" s="58" t="s">
        <v>64</v>
      </c>
      <c r="C8" s="58" t="s">
        <v>65</v>
      </c>
      <c r="D8" s="58" t="s">
        <v>58</v>
      </c>
      <c r="E8" s="59">
        <v>90</v>
      </c>
      <c r="F8" s="60" t="s">
        <v>66</v>
      </c>
      <c r="G8" s="60"/>
      <c r="H8" s="17">
        <f t="shared" si="0"/>
        <v>2.25</v>
      </c>
      <c r="I8" s="18">
        <f t="shared" si="1"/>
        <v>0.1875</v>
      </c>
    </row>
    <row r="9" spans="1:13" ht="45">
      <c r="A9" s="58" t="s">
        <v>63</v>
      </c>
      <c r="B9" s="58" t="s">
        <v>64</v>
      </c>
      <c r="C9" s="57" t="s">
        <v>67</v>
      </c>
      <c r="D9" s="57" t="s">
        <v>58</v>
      </c>
      <c r="E9" s="59">
        <v>34</v>
      </c>
      <c r="F9" s="60" t="s">
        <v>68</v>
      </c>
      <c r="G9" s="60"/>
      <c r="H9" s="17">
        <f t="shared" si="0"/>
        <v>0.85000000000000009</v>
      </c>
      <c r="I9" s="18">
        <f t="shared" si="1"/>
        <v>7.0833333333333345E-2</v>
      </c>
    </row>
    <row r="10" spans="1:13" ht="30">
      <c r="A10" s="58" t="s">
        <v>55</v>
      </c>
      <c r="B10" s="58" t="s">
        <v>56</v>
      </c>
      <c r="C10" s="58" t="s">
        <v>69</v>
      </c>
      <c r="D10" s="57" t="s">
        <v>58</v>
      </c>
      <c r="E10" s="61">
        <v>10</v>
      </c>
      <c r="F10" s="60" t="s">
        <v>70</v>
      </c>
      <c r="G10" s="60"/>
      <c r="H10" s="17">
        <f t="shared" si="0"/>
        <v>0.25</v>
      </c>
      <c r="I10" s="18">
        <f t="shared" si="1"/>
        <v>2.0833333333333332E-2</v>
      </c>
    </row>
    <row r="11" spans="1:13">
      <c r="A11" s="58" t="s">
        <v>55</v>
      </c>
      <c r="B11" s="58" t="s">
        <v>60</v>
      </c>
      <c r="C11" s="57" t="s">
        <v>71</v>
      </c>
      <c r="D11" s="57" t="s">
        <v>58</v>
      </c>
      <c r="E11" s="59">
        <v>5</v>
      </c>
      <c r="F11" s="60" t="s">
        <v>72</v>
      </c>
      <c r="G11" s="60"/>
      <c r="H11" s="17">
        <f t="shared" si="0"/>
        <v>0.125</v>
      </c>
      <c r="I11" s="18">
        <f t="shared" si="1"/>
        <v>1.0416666666666666E-2</v>
      </c>
    </row>
    <row r="12" spans="1:13">
      <c r="A12" s="58" t="s">
        <v>55</v>
      </c>
      <c r="B12" s="58" t="s">
        <v>60</v>
      </c>
      <c r="C12" s="57" t="s">
        <v>73</v>
      </c>
      <c r="D12" s="57" t="s">
        <v>58</v>
      </c>
      <c r="E12" s="59">
        <v>5</v>
      </c>
      <c r="F12" s="60" t="s">
        <v>74</v>
      </c>
      <c r="G12" s="60"/>
      <c r="H12" s="17">
        <f t="shared" si="0"/>
        <v>0.125</v>
      </c>
      <c r="I12" s="18">
        <f t="shared" si="1"/>
        <v>1.0416666666666666E-2</v>
      </c>
    </row>
    <row r="13" spans="1:13" ht="45">
      <c r="A13" s="58" t="s">
        <v>55</v>
      </c>
      <c r="B13" s="58" t="s">
        <v>64</v>
      </c>
      <c r="C13" s="58" t="s">
        <v>75</v>
      </c>
      <c r="D13" s="58" t="s">
        <v>58</v>
      </c>
      <c r="E13" s="59">
        <v>10</v>
      </c>
      <c r="F13" s="60" t="s">
        <v>76</v>
      </c>
      <c r="G13" s="60"/>
      <c r="H13" s="17">
        <f t="shared" si="0"/>
        <v>0.25</v>
      </c>
      <c r="I13" s="18">
        <f t="shared" si="1"/>
        <v>2.0833333333333332E-2</v>
      </c>
    </row>
    <row r="14" spans="1:13" ht="30">
      <c r="A14" s="58" t="s">
        <v>63</v>
      </c>
      <c r="B14" s="58" t="s">
        <v>60</v>
      </c>
      <c r="C14" s="58" t="s">
        <v>77</v>
      </c>
      <c r="D14" s="58" t="s">
        <v>58</v>
      </c>
      <c r="E14" s="59">
        <v>7</v>
      </c>
      <c r="F14" s="60" t="s">
        <v>78</v>
      </c>
      <c r="G14" s="60"/>
      <c r="H14" s="17">
        <f t="shared" si="0"/>
        <v>0.17500000000000002</v>
      </c>
      <c r="I14" s="18">
        <f t="shared" si="1"/>
        <v>1.4583333333333335E-2</v>
      </c>
    </row>
    <row r="15" spans="1:13">
      <c r="A15" s="58" t="s">
        <v>55</v>
      </c>
      <c r="B15" s="58" t="s">
        <v>60</v>
      </c>
      <c r="C15" s="57" t="s">
        <v>79</v>
      </c>
      <c r="D15" s="57" t="s">
        <v>58</v>
      </c>
      <c r="E15" s="59">
        <v>20</v>
      </c>
      <c r="F15" s="60" t="s">
        <v>80</v>
      </c>
      <c r="G15" s="60"/>
      <c r="H15" s="17">
        <f t="shared" si="0"/>
        <v>0.5</v>
      </c>
      <c r="I15" s="18">
        <f t="shared" si="1"/>
        <v>4.1666666666666664E-2</v>
      </c>
    </row>
    <row r="16" spans="1:13" ht="30">
      <c r="A16" s="58" t="s">
        <v>63</v>
      </c>
      <c r="B16" s="58" t="s">
        <v>64</v>
      </c>
      <c r="C16" s="58" t="s">
        <v>81</v>
      </c>
      <c r="D16" s="58" t="s">
        <v>58</v>
      </c>
      <c r="E16" s="59">
        <v>54</v>
      </c>
      <c r="F16" s="60" t="s">
        <v>82</v>
      </c>
      <c r="G16" s="60"/>
      <c r="H16" s="17">
        <f t="shared" si="0"/>
        <v>1.35</v>
      </c>
      <c r="I16" s="18">
        <f t="shared" si="1"/>
        <v>0.1125</v>
      </c>
    </row>
    <row r="17" spans="1:9">
      <c r="A17" s="58" t="s">
        <v>55</v>
      </c>
      <c r="B17" s="58" t="s">
        <v>56</v>
      </c>
      <c r="C17" s="57" t="s">
        <v>83</v>
      </c>
      <c r="D17" s="57" t="s">
        <v>58</v>
      </c>
      <c r="E17" s="59">
        <v>7</v>
      </c>
      <c r="F17" s="60" t="s">
        <v>84</v>
      </c>
      <c r="G17" s="60"/>
      <c r="H17" s="17">
        <f t="shared" si="0"/>
        <v>0.17500000000000002</v>
      </c>
      <c r="I17" s="18">
        <f t="shared" si="1"/>
        <v>1.4583333333333335E-2</v>
      </c>
    </row>
    <row r="18" spans="1:9">
      <c r="A18" s="58" t="s">
        <v>55</v>
      </c>
      <c r="B18" s="58" t="s">
        <v>60</v>
      </c>
      <c r="C18" s="57" t="s">
        <v>85</v>
      </c>
      <c r="D18" s="57" t="s">
        <v>58</v>
      </c>
      <c r="E18" s="59">
        <v>20</v>
      </c>
      <c r="F18" s="60" t="s">
        <v>86</v>
      </c>
      <c r="G18" s="60"/>
      <c r="H18" s="17">
        <f t="shared" si="0"/>
        <v>0.5</v>
      </c>
      <c r="I18" s="18">
        <f t="shared" si="1"/>
        <v>4.1666666666666664E-2</v>
      </c>
    </row>
    <row r="19" spans="1:9" ht="30">
      <c r="A19" s="58" t="s">
        <v>55</v>
      </c>
      <c r="B19" s="58" t="s">
        <v>64</v>
      </c>
      <c r="C19" s="58" t="s">
        <v>87</v>
      </c>
      <c r="D19" s="58" t="s">
        <v>58</v>
      </c>
      <c r="E19" s="59">
        <v>10</v>
      </c>
      <c r="F19" s="60" t="s">
        <v>88</v>
      </c>
      <c r="G19" s="60"/>
      <c r="H19" s="17">
        <f t="shared" si="0"/>
        <v>0.25</v>
      </c>
      <c r="I19" s="18">
        <f t="shared" si="1"/>
        <v>2.0833333333333332E-2</v>
      </c>
    </row>
    <row r="20" spans="1:9">
      <c r="A20" s="58" t="s">
        <v>55</v>
      </c>
      <c r="B20" s="58" t="s">
        <v>56</v>
      </c>
      <c r="C20" s="58" t="s">
        <v>89</v>
      </c>
      <c r="D20" s="58" t="s">
        <v>58</v>
      </c>
      <c r="E20" s="59">
        <v>21</v>
      </c>
      <c r="F20" s="60" t="s">
        <v>90</v>
      </c>
      <c r="G20" s="60"/>
      <c r="H20" s="17">
        <f t="shared" si="0"/>
        <v>0.52500000000000002</v>
      </c>
      <c r="I20" s="18">
        <f t="shared" si="1"/>
        <v>4.3750000000000004E-2</v>
      </c>
    </row>
    <row r="21" spans="1:9" ht="30">
      <c r="A21" s="58" t="s">
        <v>55</v>
      </c>
      <c r="B21" s="58" t="s">
        <v>91</v>
      </c>
      <c r="C21" s="58" t="s">
        <v>92</v>
      </c>
      <c r="D21" s="58" t="s">
        <v>58</v>
      </c>
      <c r="E21" s="59">
        <v>60</v>
      </c>
      <c r="F21" s="60" t="s">
        <v>93</v>
      </c>
      <c r="G21" s="60"/>
      <c r="H21" s="17">
        <f t="shared" si="0"/>
        <v>0.49995000000000001</v>
      </c>
      <c r="I21" s="18">
        <f t="shared" si="1"/>
        <v>4.1662499999999998E-2</v>
      </c>
    </row>
    <row r="22" spans="1:9" ht="75">
      <c r="A22" s="58" t="s">
        <v>63</v>
      </c>
      <c r="B22" s="58" t="s">
        <v>64</v>
      </c>
      <c r="C22" s="58" t="s">
        <v>94</v>
      </c>
      <c r="D22" s="58" t="s">
        <v>95</v>
      </c>
      <c r="E22" s="59">
        <v>20</v>
      </c>
      <c r="F22" s="60" t="s">
        <v>96</v>
      </c>
      <c r="G22" s="60"/>
      <c r="H22" s="17">
        <f t="shared" si="0"/>
        <v>0.5</v>
      </c>
      <c r="I22" s="18">
        <f t="shared" si="1"/>
        <v>4.1666666666666664E-2</v>
      </c>
    </row>
    <row r="23" spans="1:9" ht="30">
      <c r="A23" s="58" t="s">
        <v>55</v>
      </c>
      <c r="B23" s="58" t="s">
        <v>97</v>
      </c>
      <c r="C23" s="58" t="s">
        <v>98</v>
      </c>
      <c r="D23" s="58"/>
      <c r="E23" s="59">
        <v>2</v>
      </c>
      <c r="F23" s="60"/>
      <c r="G23" s="60"/>
      <c r="H23" s="17">
        <f t="shared" si="0"/>
        <v>1</v>
      </c>
      <c r="I23" s="18">
        <f t="shared" si="1"/>
        <v>8.3333333333333329E-2</v>
      </c>
    </row>
    <row r="24" spans="1:9">
      <c r="A24" s="58" t="s">
        <v>55</v>
      </c>
      <c r="B24" s="58" t="s">
        <v>97</v>
      </c>
      <c r="C24" s="58" t="s">
        <v>99</v>
      </c>
      <c r="D24" s="58"/>
      <c r="E24" s="59">
        <v>1</v>
      </c>
      <c r="F24" s="60"/>
      <c r="G24" s="60"/>
      <c r="H24" s="17">
        <f t="shared" si="0"/>
        <v>0.5</v>
      </c>
      <c r="I24" s="18">
        <f t="shared" si="1"/>
        <v>4.1666666666666664E-2</v>
      </c>
    </row>
    <row r="25" spans="1:9">
      <c r="A25" s="58" t="s">
        <v>55</v>
      </c>
      <c r="B25" s="58" t="s">
        <v>97</v>
      </c>
      <c r="C25" s="58" t="s">
        <v>100</v>
      </c>
      <c r="D25" s="58"/>
      <c r="E25" s="59">
        <v>4</v>
      </c>
      <c r="F25" s="60"/>
      <c r="G25" s="60"/>
      <c r="H25" s="17">
        <f t="shared" si="0"/>
        <v>2</v>
      </c>
      <c r="I25" s="18">
        <f t="shared" si="1"/>
        <v>0.16666666666666666</v>
      </c>
    </row>
    <row r="26" spans="1:9">
      <c r="A26" s="58" t="s">
        <v>55</v>
      </c>
      <c r="B26" s="58" t="s">
        <v>97</v>
      </c>
      <c r="C26" s="58" t="s">
        <v>101</v>
      </c>
      <c r="D26" s="58"/>
      <c r="E26" s="59">
        <v>1</v>
      </c>
      <c r="F26" s="60"/>
      <c r="G26" s="60"/>
      <c r="H26" s="17">
        <f t="shared" si="0"/>
        <v>0.5</v>
      </c>
      <c r="I26" s="18">
        <f t="shared" si="1"/>
        <v>4.1666666666666664E-2</v>
      </c>
    </row>
    <row r="27" spans="1:9" ht="45">
      <c r="A27" s="58" t="s">
        <v>55</v>
      </c>
      <c r="B27" s="58" t="s">
        <v>97</v>
      </c>
      <c r="C27" s="58" t="s">
        <v>102</v>
      </c>
      <c r="D27" s="58"/>
      <c r="E27" s="59">
        <v>2</v>
      </c>
      <c r="F27" s="60"/>
      <c r="G27" s="60"/>
      <c r="H27" s="17">
        <f t="shared" si="0"/>
        <v>1</v>
      </c>
      <c r="I27" s="18">
        <f t="shared" si="1"/>
        <v>8.3333333333333329E-2</v>
      </c>
    </row>
    <row r="28" spans="1:9">
      <c r="A28" s="58" t="s">
        <v>55</v>
      </c>
      <c r="B28" s="58" t="s">
        <v>97</v>
      </c>
      <c r="C28" s="58" t="s">
        <v>103</v>
      </c>
      <c r="D28" s="58"/>
      <c r="E28" s="59">
        <v>1</v>
      </c>
      <c r="F28" s="60"/>
      <c r="G28" s="60"/>
      <c r="H28" s="17">
        <f t="shared" si="0"/>
        <v>0.5</v>
      </c>
      <c r="I28" s="18">
        <f t="shared" si="1"/>
        <v>4.1666666666666664E-2</v>
      </c>
    </row>
    <row r="29" spans="1:9">
      <c r="A29" s="58" t="s">
        <v>55</v>
      </c>
      <c r="B29" s="58" t="s">
        <v>97</v>
      </c>
      <c r="C29" s="58" t="s">
        <v>104</v>
      </c>
      <c r="D29" s="58"/>
      <c r="E29" s="59">
        <v>1</v>
      </c>
      <c r="F29" s="60"/>
      <c r="G29" s="60"/>
      <c r="H29" s="17">
        <f t="shared" si="0"/>
        <v>0.5</v>
      </c>
      <c r="I29" s="18">
        <f t="shared" si="1"/>
        <v>4.1666666666666664E-2</v>
      </c>
    </row>
    <row r="30" spans="1:9" ht="30">
      <c r="A30" s="58" t="s">
        <v>55</v>
      </c>
      <c r="B30" s="58" t="s">
        <v>97</v>
      </c>
      <c r="C30" s="58" t="s">
        <v>105</v>
      </c>
      <c r="D30" s="58"/>
      <c r="E30" s="59">
        <v>1</v>
      </c>
      <c r="F30" s="60"/>
      <c r="G30" s="60"/>
      <c r="H30" s="17">
        <f t="shared" si="0"/>
        <v>0.5</v>
      </c>
      <c r="I30" s="18">
        <f t="shared" si="1"/>
        <v>4.1666666666666664E-2</v>
      </c>
    </row>
    <row r="31" spans="1:9">
      <c r="A31" s="58" t="s">
        <v>55</v>
      </c>
      <c r="B31" s="58" t="s">
        <v>97</v>
      </c>
      <c r="C31" s="58" t="s">
        <v>106</v>
      </c>
      <c r="D31" s="58"/>
      <c r="E31" s="59">
        <v>1</v>
      </c>
      <c r="F31" s="60"/>
      <c r="G31" s="60"/>
      <c r="H31" s="17">
        <f t="shared" si="0"/>
        <v>0.5</v>
      </c>
      <c r="I31" s="18">
        <f t="shared" si="1"/>
        <v>4.1666666666666664E-2</v>
      </c>
    </row>
    <row r="32" spans="1:9">
      <c r="A32" s="58" t="s">
        <v>55</v>
      </c>
      <c r="B32" s="58" t="s">
        <v>97</v>
      </c>
      <c r="C32" s="58" t="s">
        <v>107</v>
      </c>
      <c r="D32" s="58"/>
      <c r="E32" s="59">
        <v>1</v>
      </c>
      <c r="F32" s="60"/>
      <c r="G32" s="60"/>
      <c r="H32" s="17">
        <f t="shared" si="0"/>
        <v>0.5</v>
      </c>
      <c r="I32" s="18">
        <f t="shared" si="1"/>
        <v>4.1666666666666664E-2</v>
      </c>
    </row>
    <row r="33" spans="1:9" ht="30">
      <c r="A33" s="58" t="s">
        <v>55</v>
      </c>
      <c r="B33" s="58" t="s">
        <v>97</v>
      </c>
      <c r="C33" s="58" t="s">
        <v>108</v>
      </c>
      <c r="D33" s="58"/>
      <c r="E33" s="59">
        <v>1</v>
      </c>
      <c r="F33" s="60"/>
      <c r="G33" s="60"/>
      <c r="H33" s="17">
        <f t="shared" si="0"/>
        <v>0.5</v>
      </c>
      <c r="I33" s="18">
        <f t="shared" si="1"/>
        <v>4.1666666666666664E-2</v>
      </c>
    </row>
    <row r="34" spans="1:9">
      <c r="A34" s="58" t="s">
        <v>55</v>
      </c>
      <c r="B34" s="58" t="s">
        <v>97</v>
      </c>
      <c r="C34" s="58" t="s">
        <v>109</v>
      </c>
      <c r="D34" s="58"/>
      <c r="E34" s="59">
        <v>1</v>
      </c>
      <c r="F34" s="60"/>
      <c r="G34" s="60"/>
      <c r="H34" s="17">
        <f t="shared" si="0"/>
        <v>0.5</v>
      </c>
      <c r="I34" s="18">
        <f t="shared" si="1"/>
        <v>4.1666666666666664E-2</v>
      </c>
    </row>
    <row r="35" spans="1:9">
      <c r="A35" s="58" t="s">
        <v>55</v>
      </c>
      <c r="B35" s="58" t="s">
        <v>97</v>
      </c>
      <c r="C35" s="58" t="s">
        <v>110</v>
      </c>
      <c r="D35" s="58"/>
      <c r="E35" s="59">
        <v>2</v>
      </c>
      <c r="F35" s="60"/>
      <c r="G35" s="60"/>
      <c r="H35" s="17">
        <f t="shared" si="0"/>
        <v>1</v>
      </c>
      <c r="I35" s="18">
        <f t="shared" si="1"/>
        <v>8.3333333333333329E-2</v>
      </c>
    </row>
    <row r="36" spans="1:9">
      <c r="A36" s="58" t="s">
        <v>55</v>
      </c>
      <c r="B36" s="58" t="s">
        <v>97</v>
      </c>
      <c r="C36" s="58" t="s">
        <v>111</v>
      </c>
      <c r="D36" s="58"/>
      <c r="E36" s="59">
        <v>1</v>
      </c>
      <c r="F36" s="60"/>
      <c r="G36" s="60"/>
      <c r="H36" s="17">
        <f t="shared" si="0"/>
        <v>0.5</v>
      </c>
      <c r="I36" s="18">
        <f t="shared" si="1"/>
        <v>4.1666666666666664E-2</v>
      </c>
    </row>
    <row r="37" spans="1:9" ht="30">
      <c r="A37" s="58" t="s">
        <v>55</v>
      </c>
      <c r="B37" s="58" t="s">
        <v>97</v>
      </c>
      <c r="C37" s="58" t="s">
        <v>112</v>
      </c>
      <c r="D37" s="58"/>
      <c r="E37" s="59">
        <v>4</v>
      </c>
      <c r="F37" s="60"/>
      <c r="G37" s="60"/>
      <c r="H37" s="17">
        <f t="shared" si="0"/>
        <v>2</v>
      </c>
      <c r="I37" s="18">
        <f t="shared" si="1"/>
        <v>0.16666666666666666</v>
      </c>
    </row>
    <row r="38" spans="1:9">
      <c r="A38" s="58" t="s">
        <v>55</v>
      </c>
      <c r="B38" s="58" t="s">
        <v>97</v>
      </c>
      <c r="C38" s="58" t="s">
        <v>113</v>
      </c>
      <c r="D38" s="58"/>
      <c r="E38" s="59">
        <v>1</v>
      </c>
      <c r="F38" s="60"/>
      <c r="G38" s="60"/>
      <c r="H38" s="17">
        <f t="shared" si="0"/>
        <v>0.5</v>
      </c>
      <c r="I38" s="18">
        <f t="shared" si="1"/>
        <v>4.1666666666666664E-2</v>
      </c>
    </row>
    <row r="39" spans="1:9">
      <c r="A39" s="58" t="s">
        <v>55</v>
      </c>
      <c r="B39" s="58" t="s">
        <v>97</v>
      </c>
      <c r="C39" s="58" t="s">
        <v>114</v>
      </c>
      <c r="D39" s="58"/>
      <c r="E39" s="59">
        <v>1</v>
      </c>
      <c r="F39" s="60"/>
      <c r="G39" s="60"/>
      <c r="H39" s="17">
        <f t="shared" si="0"/>
        <v>0.5</v>
      </c>
      <c r="I39" s="18">
        <f t="shared" si="1"/>
        <v>4.1666666666666664E-2</v>
      </c>
    </row>
    <row r="40" spans="1:9" ht="30">
      <c r="A40" s="58" t="s">
        <v>55</v>
      </c>
      <c r="B40" s="58" t="s">
        <v>97</v>
      </c>
      <c r="C40" s="58" t="s">
        <v>115</v>
      </c>
      <c r="D40" s="58"/>
      <c r="E40" s="59">
        <v>1</v>
      </c>
      <c r="F40" s="60"/>
      <c r="G40" s="60"/>
      <c r="H40" s="17">
        <f t="shared" si="0"/>
        <v>0.5</v>
      </c>
      <c r="I40" s="18">
        <f t="shared" si="1"/>
        <v>4.1666666666666664E-2</v>
      </c>
    </row>
    <row r="41" spans="1:9" ht="30">
      <c r="A41" s="58" t="s">
        <v>55</v>
      </c>
      <c r="B41" s="58" t="s">
        <v>97</v>
      </c>
      <c r="C41" s="58" t="s">
        <v>116</v>
      </c>
      <c r="D41" s="58"/>
      <c r="E41" s="59">
        <v>5</v>
      </c>
      <c r="F41" s="60"/>
      <c r="G41" s="60"/>
      <c r="H41" s="17">
        <f t="shared" si="0"/>
        <v>2.5</v>
      </c>
      <c r="I41" s="18">
        <f t="shared" si="1"/>
        <v>0.20833333333333334</v>
      </c>
    </row>
    <row r="42" spans="1:9">
      <c r="A42" s="48"/>
      <c r="B42" s="48"/>
      <c r="C42" s="48"/>
      <c r="D42" s="48"/>
      <c r="E42" s="47"/>
      <c r="F42" s="47"/>
      <c r="G42" s="47"/>
      <c r="H42" s="17">
        <f t="shared" si="0"/>
        <v>0</v>
      </c>
      <c r="I42" s="18">
        <f t="shared" si="1"/>
        <v>0</v>
      </c>
    </row>
    <row r="43" spans="1:9">
      <c r="A43" s="48"/>
      <c r="B43" s="48"/>
      <c r="C43" s="48"/>
      <c r="D43" s="48"/>
      <c r="E43" s="47"/>
      <c r="F43" s="47"/>
      <c r="G43" s="47"/>
      <c r="H43" s="17">
        <f t="shared" si="0"/>
        <v>0</v>
      </c>
      <c r="I43" s="18">
        <f t="shared" si="1"/>
        <v>0</v>
      </c>
    </row>
    <row r="44" spans="1:9">
      <c r="A44" s="48"/>
      <c r="B44" s="48"/>
      <c r="C44" s="48"/>
      <c r="D44" s="48"/>
      <c r="E44" s="47"/>
      <c r="F44" s="47"/>
      <c r="G44" s="47"/>
      <c r="H44" s="17">
        <f t="shared" si="0"/>
        <v>0</v>
      </c>
      <c r="I44" s="18">
        <f t="shared" si="1"/>
        <v>0</v>
      </c>
    </row>
    <row r="45" spans="1:9">
      <c r="A45" s="48"/>
      <c r="B45" s="48"/>
      <c r="C45" s="48"/>
      <c r="D45" s="48"/>
      <c r="E45" s="47"/>
      <c r="F45" s="47"/>
      <c r="G45" s="47"/>
      <c r="H45" s="17">
        <f t="shared" si="0"/>
        <v>0</v>
      </c>
      <c r="I45" s="18">
        <f t="shared" si="1"/>
        <v>0</v>
      </c>
    </row>
    <row r="46" spans="1:9">
      <c r="A46" s="48"/>
      <c r="B46" s="48"/>
      <c r="C46" s="48"/>
      <c r="D46" s="48"/>
      <c r="E46" s="47"/>
      <c r="F46" s="47"/>
      <c r="G46" s="47"/>
      <c r="H46" s="17">
        <f t="shared" si="0"/>
        <v>0</v>
      </c>
      <c r="I46" s="18">
        <f t="shared" si="1"/>
        <v>0</v>
      </c>
    </row>
    <row r="47" spans="1:9">
      <c r="A47" s="48"/>
      <c r="B47" s="48"/>
      <c r="C47" s="48"/>
      <c r="D47" s="48"/>
      <c r="E47" s="47"/>
      <c r="F47" s="47"/>
      <c r="G47" s="47"/>
      <c r="H47" s="17">
        <f t="shared" si="0"/>
        <v>0</v>
      </c>
      <c r="I47" s="18">
        <f t="shared" si="1"/>
        <v>0</v>
      </c>
    </row>
    <row r="48" spans="1:9">
      <c r="A48" s="48"/>
      <c r="B48" s="48"/>
      <c r="C48" s="48"/>
      <c r="D48" s="48"/>
      <c r="E48" s="47"/>
      <c r="F48" s="47"/>
      <c r="G48" s="47"/>
      <c r="H48" s="17">
        <f t="shared" si="0"/>
        <v>0</v>
      </c>
      <c r="I48" s="18">
        <f t="shared" si="1"/>
        <v>0</v>
      </c>
    </row>
    <row r="49" spans="1:9">
      <c r="A49" s="48"/>
      <c r="B49" s="48"/>
      <c r="C49" s="48"/>
      <c r="D49" s="48"/>
      <c r="E49" s="47"/>
      <c r="F49" s="47"/>
      <c r="G49" s="47"/>
      <c r="H49" s="17">
        <f t="shared" si="0"/>
        <v>0</v>
      </c>
      <c r="I49" s="18">
        <f t="shared" si="1"/>
        <v>0</v>
      </c>
    </row>
    <row r="50" spans="1:9">
      <c r="A50" s="48"/>
      <c r="B50" s="48"/>
      <c r="C50" s="48"/>
      <c r="D50" s="48"/>
      <c r="E50" s="47"/>
      <c r="F50" s="47"/>
      <c r="G50" s="47"/>
      <c r="H50" s="17">
        <f t="shared" si="0"/>
        <v>0</v>
      </c>
      <c r="I50" s="18">
        <f t="shared" si="1"/>
        <v>0</v>
      </c>
    </row>
    <row r="51" spans="1:9">
      <c r="A51" s="48"/>
      <c r="B51" s="48"/>
      <c r="C51" s="48"/>
      <c r="D51" s="48"/>
      <c r="E51" s="47"/>
      <c r="F51" s="47"/>
      <c r="G51" s="47"/>
      <c r="H51" s="17">
        <f t="shared" si="0"/>
        <v>0</v>
      </c>
      <c r="I51" s="18">
        <f t="shared" si="1"/>
        <v>0</v>
      </c>
    </row>
    <row r="52" spans="1:9">
      <c r="A52" s="48"/>
      <c r="B52" s="48"/>
      <c r="C52" s="48"/>
      <c r="D52" s="48"/>
      <c r="E52" s="47"/>
      <c r="F52" s="47"/>
      <c r="G52" s="47"/>
      <c r="H52" s="17">
        <f t="shared" si="0"/>
        <v>0</v>
      </c>
      <c r="I52" s="18">
        <f t="shared" si="1"/>
        <v>0</v>
      </c>
    </row>
    <row r="53" spans="1:9">
      <c r="A53" s="48"/>
      <c r="B53" s="48"/>
      <c r="C53" s="48"/>
      <c r="D53" s="48"/>
      <c r="E53" s="47"/>
      <c r="F53" s="47"/>
      <c r="G53" s="47"/>
      <c r="H53" s="17">
        <f t="shared" si="0"/>
        <v>0</v>
      </c>
      <c r="I53" s="18">
        <f t="shared" si="1"/>
        <v>0</v>
      </c>
    </row>
    <row r="54" spans="1:9">
      <c r="A54" s="48"/>
      <c r="B54" s="48"/>
      <c r="C54" s="48"/>
      <c r="D54" s="48"/>
      <c r="E54" s="47"/>
      <c r="F54" s="47"/>
      <c r="G54" s="47"/>
      <c r="H54" s="17">
        <f t="shared" si="0"/>
        <v>0</v>
      </c>
      <c r="I54" s="18">
        <f t="shared" si="1"/>
        <v>0</v>
      </c>
    </row>
  </sheetData>
  <sheetProtection algorithmName="SHA-512" hashValue="aYfRkh+kgcYJ/7S7WPgWqi9/5pNTu4/zuqWyL+TVYEg4389vGkitJFkzcOS+or2bC1YsXBTQEedv/o8syF7QAg==" saltValue="GcjAx30Rz/M7/tCeT/Uoxg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5" priority="5">
      <formula>$A6="Material complementar"</formula>
    </cfRule>
    <cfRule type="expression" dxfId="4" priority="6">
      <formula>$A6="Material básico"</formula>
    </cfRule>
  </conditionalFormatting>
  <conditionalFormatting sqref="I2:I3">
    <cfRule type="cellIs" dxfId="3" priority="1" operator="between">
      <formula>I1*1</formula>
      <formula>I1*0.86</formula>
    </cfRule>
    <cfRule type="cellIs" dxfId="2" priority="2" operator="between">
      <formula>I1*0.85</formula>
      <formula>I1*0.1</formula>
    </cfRule>
    <cfRule type="cellIs" dxfId="1" priority="3" operator="lessThan">
      <formula>I1*0.5</formula>
    </cfRule>
    <cfRule type="cellIs" dxfId="0" priority="4" operator="greaterThan">
      <formula>I1</formula>
    </cfRule>
  </conditionalFormatting>
  <dataValidations count="1">
    <dataValidation type="list" allowBlank="1" showErrorMessage="1" sqref="A6:A54" xr:uid="{87906EE3-95FA-4047-99A8-897B61DAA7B9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E283389-A209-44DB-AA6E-63D2A4AD28E5}">
          <x14:formula1>
            <xm:f>Métrica!$A$1:$A$8</xm:f>
          </x14:formula1>
          <xm:sqref>B6:B54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02"/>
  <sheetViews>
    <sheetView workbookViewId="0">
      <selection sqref="A1:C8"/>
    </sheetView>
  </sheetViews>
  <sheetFormatPr defaultColWidth="14.42578125" defaultRowHeight="15" customHeight="1"/>
  <cols>
    <col min="1" max="1" width="18.140625" customWidth="1"/>
    <col min="2" max="2" width="15.7109375" customWidth="1"/>
    <col min="3" max="3" width="13.28515625" customWidth="1"/>
    <col min="4" max="26" width="8.7109375" customWidth="1"/>
  </cols>
  <sheetData>
    <row r="1" spans="1:3">
      <c r="A1" s="2" t="s">
        <v>64</v>
      </c>
      <c r="B1" s="2" t="s">
        <v>117</v>
      </c>
      <c r="C1" s="2" t="s">
        <v>118</v>
      </c>
    </row>
    <row r="2" spans="1:3">
      <c r="A2" s="2" t="s">
        <v>119</v>
      </c>
      <c r="B2" s="2" t="s">
        <v>120</v>
      </c>
      <c r="C2" s="2" t="s">
        <v>121</v>
      </c>
    </row>
    <row r="3" spans="1:3">
      <c r="A3" s="2" t="s">
        <v>122</v>
      </c>
      <c r="B3" s="2" t="s">
        <v>120</v>
      </c>
      <c r="C3" s="2" t="s">
        <v>123</v>
      </c>
    </row>
    <row r="4" spans="1:3">
      <c r="A4" s="50" t="s">
        <v>124</v>
      </c>
      <c r="B4" s="50" t="s">
        <v>120</v>
      </c>
      <c r="C4" s="50" t="s">
        <v>121</v>
      </c>
    </row>
    <row r="5" spans="1:3">
      <c r="A5" s="50" t="s">
        <v>91</v>
      </c>
      <c r="B5" s="50" t="s">
        <v>125</v>
      </c>
      <c r="C5" s="50" t="s">
        <v>125</v>
      </c>
    </row>
    <row r="6" spans="1:3">
      <c r="A6" s="50" t="s">
        <v>60</v>
      </c>
      <c r="B6" s="50" t="s">
        <v>125</v>
      </c>
      <c r="C6" s="50" t="s">
        <v>118</v>
      </c>
    </row>
    <row r="7" spans="1:3">
      <c r="A7" s="2" t="s">
        <v>56</v>
      </c>
      <c r="B7" s="2" t="s">
        <v>125</v>
      </c>
      <c r="C7" s="2" t="s">
        <v>118</v>
      </c>
    </row>
    <row r="8" spans="1:3">
      <c r="A8" s="2" t="s">
        <v>97</v>
      </c>
      <c r="B8" s="2" t="s">
        <v>126</v>
      </c>
      <c r="C8" s="2" t="s">
        <v>121</v>
      </c>
    </row>
    <row r="9" spans="1:3">
      <c r="A9" s="2"/>
      <c r="B9" s="2"/>
      <c r="C9" s="2"/>
    </row>
    <row r="10" spans="1:3">
      <c r="A10" s="2"/>
      <c r="B10" s="2"/>
      <c r="C10" s="2"/>
    </row>
    <row r="11" spans="1:3" ht="15" customHeight="1">
      <c r="A11" s="50"/>
      <c r="B11" s="50"/>
      <c r="C11" s="5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sheetProtection algorithmName="SHA-512" hashValue="/wSGuzYTky8TpwXdtxYzvm2EpZ8epg0RM9A26Oha/LsXncKf74UrfBYAWE704la4pAIGPvt2Lr9zC00A2ocqqg==" saltValue="kqTmwb3zD3lZMOpaRmieGg==" spinCount="100000" sheet="1" objects="1" scenarios="1" selectLockedCells="1"/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C1F9-AB86-431B-AD8E-D2919FA87BF1}">
  <dimension ref="A2:G13"/>
  <sheetViews>
    <sheetView zoomScaleNormal="100" workbookViewId="0">
      <pane xSplit="3" ySplit="6" topLeftCell="D7" activePane="bottomRight" state="frozen"/>
      <selection pane="bottomRight" activeCell="A7" sqref="A7"/>
      <selection pane="bottomLeft" activeCell="H4" sqref="H4"/>
      <selection pane="topRight" activeCell="H4" sqref="H4"/>
    </sheetView>
  </sheetViews>
  <sheetFormatPr defaultColWidth="9.140625" defaultRowHeight="15"/>
  <cols>
    <col min="1" max="1" width="8" style="4" bestFit="1" customWidth="1"/>
    <col min="2" max="2" width="10.140625" style="4" bestFit="1" customWidth="1"/>
    <col min="3" max="4" width="50.7109375" style="4" customWidth="1"/>
    <col min="5" max="5" width="27" style="4" bestFit="1" customWidth="1"/>
    <col min="6" max="7" width="50.7109375" style="4" customWidth="1"/>
    <col min="8" max="16384" width="9.140625" style="4"/>
  </cols>
  <sheetData>
    <row r="2" spans="1:7">
      <c r="C2" s="51" t="s">
        <v>20</v>
      </c>
      <c r="D2" s="75" t="s">
        <v>21</v>
      </c>
      <c r="E2" s="75"/>
      <c r="F2" s="75"/>
      <c r="G2" s="76"/>
    </row>
    <row r="3" spans="1:7">
      <c r="C3" s="52" t="s">
        <v>22</v>
      </c>
      <c r="D3" s="77" t="s">
        <v>23</v>
      </c>
      <c r="E3" s="77"/>
      <c r="F3" s="77"/>
      <c r="G3" s="78"/>
    </row>
    <row r="4" spans="1:7" ht="15.75" thickBot="1">
      <c r="C4" s="53" t="s">
        <v>24</v>
      </c>
      <c r="D4" s="79" t="s">
        <v>25</v>
      </c>
      <c r="E4" s="79"/>
      <c r="F4" s="79"/>
      <c r="G4" s="80"/>
    </row>
    <row r="6" spans="1:7" s="3" customFormat="1">
      <c r="A6" s="36" t="s">
        <v>14</v>
      </c>
      <c r="B6" s="36" t="s">
        <v>26</v>
      </c>
      <c r="C6" s="36" t="s">
        <v>27</v>
      </c>
      <c r="D6" s="36" t="s">
        <v>28</v>
      </c>
      <c r="E6" s="36" t="s">
        <v>29</v>
      </c>
      <c r="F6" s="36" t="s">
        <v>30</v>
      </c>
      <c r="G6" s="36" t="s">
        <v>31</v>
      </c>
    </row>
    <row r="7" spans="1:7">
      <c r="A7" s="8"/>
      <c r="B7" s="8">
        <v>1</v>
      </c>
      <c r="C7" s="54"/>
      <c r="D7" s="9"/>
      <c r="E7" s="9"/>
      <c r="F7" s="9"/>
      <c r="G7" s="9"/>
    </row>
    <row r="8" spans="1:7">
      <c r="A8" s="7"/>
      <c r="B8" s="7">
        <v>2</v>
      </c>
      <c r="C8" s="10"/>
      <c r="D8" s="10"/>
      <c r="E8" s="10"/>
      <c r="F8" s="10"/>
      <c r="G8" s="10"/>
    </row>
    <row r="9" spans="1:7">
      <c r="A9" s="8"/>
      <c r="B9" s="8">
        <v>3</v>
      </c>
      <c r="C9" s="9"/>
      <c r="D9" s="54"/>
      <c r="E9" s="9"/>
      <c r="F9" s="9"/>
      <c r="G9" s="9"/>
    </row>
    <row r="10" spans="1:7">
      <c r="A10" s="7"/>
      <c r="B10" s="7">
        <v>4</v>
      </c>
      <c r="C10" s="10"/>
      <c r="D10" s="55"/>
      <c r="E10" s="10"/>
      <c r="F10" s="10"/>
      <c r="G10" s="10"/>
    </row>
    <row r="11" spans="1:7">
      <c r="A11" s="8"/>
      <c r="B11" s="8">
        <v>5</v>
      </c>
      <c r="C11" s="9"/>
      <c r="D11" s="54"/>
      <c r="E11" s="9"/>
      <c r="F11" s="9"/>
      <c r="G11" s="9"/>
    </row>
    <row r="12" spans="1:7">
      <c r="A12" s="7"/>
      <c r="B12" s="7">
        <v>6</v>
      </c>
      <c r="C12" s="10"/>
      <c r="D12" s="55"/>
      <c r="E12" s="10"/>
      <c r="F12" s="10"/>
      <c r="G12" s="10"/>
    </row>
    <row r="13" spans="1:7">
      <c r="A13" s="8"/>
      <c r="B13" s="8">
        <v>7</v>
      </c>
      <c r="C13" s="9"/>
      <c r="D13" s="54"/>
      <c r="E13" s="9"/>
      <c r="F13" s="9"/>
      <c r="G13" s="9"/>
    </row>
  </sheetData>
  <sheetProtection algorithmName="SHA-512" hashValue="BnLk5Dkaov7MFuW9m7CsxPD67rh5vxNsMxyE8QuB+PdBg7ggjHEIHLanulZsnzzz4AY4twZipnkoW0XVlh8QGw==" saltValue="fFpuPihVqCmNkjFd12cNPg==" spinCount="100000" sheet="1" insertRows="0" insertHyperlinks="0" selectLockedCells="1"/>
  <mergeCells count="3">
    <mergeCell ref="D2:G2"/>
    <mergeCell ref="D3:G3"/>
    <mergeCell ref="D4:G4"/>
  </mergeCells>
  <dataValidations count="1">
    <dataValidation type="list" allowBlank="1" showInputMessage="1" showErrorMessage="1" sqref="E7:E13" xr:uid="{C60C3CDC-FDF6-4684-AC28-E7B211025C44}">
      <formula1>"Aula tradicional com slide,Entrevista externa,Roteirizada,Documentário/Depoimentos"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0BD5-3BC0-49A2-90C5-007C3E235855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5"/>
      <c r="B6" s="5"/>
      <c r="C6" s="56"/>
      <c r="D6" s="56"/>
      <c r="E6" s="6"/>
      <c r="F6" s="6"/>
      <c r="G6" s="6"/>
      <c r="H6" s="17">
        <f t="shared" ref="H6:H37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37" si="1">H6/12</f>
        <v>0</v>
      </c>
    </row>
    <row r="7" spans="1:13">
      <c r="A7" s="5"/>
      <c r="B7" s="5"/>
      <c r="C7" s="56"/>
      <c r="D7" s="56"/>
      <c r="E7" s="6"/>
      <c r="F7" s="6"/>
      <c r="G7" s="6"/>
      <c r="H7" s="17">
        <f t="shared" si="0"/>
        <v>0</v>
      </c>
      <c r="I7" s="18">
        <f t="shared" si="1"/>
        <v>0</v>
      </c>
    </row>
    <row r="8" spans="1:13">
      <c r="A8" s="5"/>
      <c r="B8" s="5"/>
      <c r="C8" s="5"/>
      <c r="D8" s="5"/>
      <c r="E8" s="6"/>
      <c r="F8" s="47"/>
      <c r="G8" s="6"/>
      <c r="H8" s="17">
        <f t="shared" si="0"/>
        <v>0</v>
      </c>
      <c r="I8" s="18">
        <f t="shared" si="1"/>
        <v>0</v>
      </c>
    </row>
    <row r="9" spans="1:13">
      <c r="A9" s="5"/>
      <c r="B9" s="5"/>
      <c r="C9" s="56"/>
      <c r="D9" s="56"/>
      <c r="E9" s="6"/>
      <c r="F9" s="47"/>
      <c r="G9" s="6"/>
      <c r="H9" s="17">
        <f t="shared" si="0"/>
        <v>0</v>
      </c>
      <c r="I9" s="18">
        <f t="shared" si="1"/>
        <v>0</v>
      </c>
    </row>
    <row r="10" spans="1:13">
      <c r="A10" s="5"/>
      <c r="B10" s="5"/>
      <c r="C10" s="56"/>
      <c r="D10" s="56"/>
      <c r="E10" s="6"/>
      <c r="F10" s="47"/>
      <c r="G10" s="6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6"/>
      <c r="G11" s="6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ref="H38:H54" si="2">IF(B38="texto básico",(E38*0.025),IF(B38="texto complexo",(E38*0.05),IF(B38="texto médio",(E38*0.0375),IF(B38="vídeo",(E38*0.025),IF(B38="recurso",(E38*0.0083325),IF(B38="apostila",(E38*0.05),IF(B38="videoaula",(E38*0.025),IF(B38="exercício",(E38*0.5),IF(B38="exercício médio",(E38*1),IF(B38="exercício complexo",(E38*1.5),0))))))))))</f>
        <v>0</v>
      </c>
      <c r="I38" s="18">
        <f t="shared" ref="I38:I54" si="3">H38/12</f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2"/>
        <v>0</v>
      </c>
      <c r="I39" s="18">
        <f t="shared" si="3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2"/>
        <v>0</v>
      </c>
      <c r="I40" s="18">
        <f t="shared" si="3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2"/>
        <v>0</v>
      </c>
      <c r="I41" s="18">
        <f t="shared" si="3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2"/>
        <v>0</v>
      </c>
      <c r="I42" s="18">
        <f t="shared" si="3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2"/>
        <v>0</v>
      </c>
      <c r="I43" s="18">
        <f t="shared" si="3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2"/>
        <v>0</v>
      </c>
      <c r="I44" s="18">
        <f t="shared" si="3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2"/>
        <v>0</v>
      </c>
      <c r="I45" s="18">
        <f t="shared" si="3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2"/>
        <v>0</v>
      </c>
      <c r="I46" s="18">
        <f t="shared" si="3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2"/>
        <v>0</v>
      </c>
      <c r="I47" s="18">
        <f t="shared" si="3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2"/>
        <v>0</v>
      </c>
      <c r="I48" s="18">
        <f t="shared" si="3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2"/>
        <v>0</v>
      </c>
      <c r="I49" s="18">
        <f t="shared" si="3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2"/>
        <v>0</v>
      </c>
      <c r="I50" s="18">
        <f t="shared" si="3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2"/>
        <v>0</v>
      </c>
      <c r="I51" s="18">
        <f t="shared" si="3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2"/>
        <v>0</v>
      </c>
      <c r="I52" s="18">
        <f t="shared" si="3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2"/>
        <v>0</v>
      </c>
      <c r="I53" s="18">
        <f t="shared" si="3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2"/>
        <v>0</v>
      </c>
      <c r="I54" s="18">
        <f t="shared" si="3"/>
        <v>0</v>
      </c>
    </row>
  </sheetData>
  <sheetProtection algorithmName="SHA-512" hashValue="Tiyn4GZ5K21zRH0VdP/oCQnWPKxh6lm0ngHkAqUx8q5QEC/6yH31ZkZFRHIi3fNn7WrhWbo6lJ9Ix7bLTWYOwA==" saltValue="42vMBZXGgi/I6XKDlbmaiQ==" spinCount="100000" sheet="1" formatCells="0" formatColumns="0" formatRows="0" insertHyperlinks="0" selectLockedCells="1"/>
  <sortState xmlns:xlrd2="http://schemas.microsoft.com/office/spreadsheetml/2017/richdata2" ref="A6:I54">
    <sortCondition ref="A6:A54"/>
    <sortCondition ref="B6:B54"/>
  </sortState>
  <mergeCells count="3">
    <mergeCell ref="B1:G1"/>
    <mergeCell ref="B2:G2"/>
    <mergeCell ref="B3:G3"/>
  </mergeCells>
  <conditionalFormatting sqref="A6:G54">
    <cfRule type="expression" dxfId="47" priority="9">
      <formula>$A6="Material complementar"</formula>
    </cfRule>
    <cfRule type="expression" dxfId="46" priority="10">
      <formula>$A6="Material básico"</formula>
    </cfRule>
  </conditionalFormatting>
  <conditionalFormatting sqref="I2:I3">
    <cfRule type="cellIs" dxfId="45" priority="1" operator="between">
      <formula>I1*1</formula>
      <formula>I1*0.86</formula>
    </cfRule>
    <cfRule type="cellIs" dxfId="44" priority="2" operator="between">
      <formula>I1*0.85</formula>
      <formula>I1*0.1</formula>
    </cfRule>
    <cfRule type="cellIs" dxfId="43" priority="3" operator="lessThan">
      <formula>I1*0.5</formula>
    </cfRule>
    <cfRule type="cellIs" dxfId="42" priority="4" operator="greaterThan">
      <formula>I1</formula>
    </cfRule>
  </conditionalFormatting>
  <dataValidations count="1">
    <dataValidation type="list" allowBlank="1" showErrorMessage="1" sqref="A6:A54" xr:uid="{D0D4B159-2C9C-49AC-825C-972412F9A0CD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DE94610B-F270-4AED-9BBB-D2C1E2F4995B}">
          <x14:formula1>
            <xm:f>Métrica!$A$1:$A$8</xm:f>
          </x14:formula1>
          <xm:sqref>B6:B54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EBC9-F404-4AFE-84B7-AD5AE24945CB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 customHeight="1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 ht="28.5" customHeight="1">
      <c r="A6" s="5"/>
      <c r="B6" s="5"/>
      <c r="C6" s="56"/>
      <c r="D6" s="56"/>
      <c r="E6" s="6"/>
      <c r="F6" s="6"/>
      <c r="G6" s="6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54" si="1">H6/12</f>
        <v>0</v>
      </c>
    </row>
    <row r="7" spans="1:13">
      <c r="A7" s="5"/>
      <c r="B7" s="5"/>
      <c r="C7" s="56"/>
      <c r="D7" s="56"/>
      <c r="E7" s="6"/>
      <c r="F7" s="6"/>
      <c r="G7" s="6"/>
      <c r="H7" s="17">
        <f t="shared" si="0"/>
        <v>0</v>
      </c>
      <c r="I7" s="18">
        <f t="shared" si="1"/>
        <v>0</v>
      </c>
    </row>
    <row r="8" spans="1:13">
      <c r="A8" s="5"/>
      <c r="B8" s="5"/>
      <c r="C8" s="5"/>
      <c r="D8" s="5"/>
      <c r="E8" s="6"/>
      <c r="F8" s="6"/>
      <c r="G8" s="6"/>
      <c r="H8" s="17">
        <f t="shared" si="0"/>
        <v>0</v>
      </c>
      <c r="I8" s="18">
        <f t="shared" si="1"/>
        <v>0</v>
      </c>
    </row>
    <row r="9" spans="1:13">
      <c r="A9" s="5"/>
      <c r="B9" s="5"/>
      <c r="C9" s="56"/>
      <c r="D9" s="56"/>
      <c r="E9" s="6"/>
      <c r="F9" s="6"/>
      <c r="G9" s="6"/>
      <c r="H9" s="17">
        <f t="shared" si="0"/>
        <v>0</v>
      </c>
      <c r="I9" s="18">
        <f t="shared" si="1"/>
        <v>0</v>
      </c>
    </row>
    <row r="10" spans="1:13">
      <c r="A10" s="5"/>
      <c r="B10" s="5"/>
      <c r="C10" s="56"/>
      <c r="D10" s="56"/>
      <c r="E10" s="6"/>
      <c r="F10" s="47"/>
      <c r="G10" s="6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47"/>
      <c r="G11" s="6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si="0"/>
        <v>0</v>
      </c>
      <c r="I38" s="18">
        <f t="shared" si="1"/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0"/>
        <v>0</v>
      </c>
      <c r="I39" s="18">
        <f t="shared" si="1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0"/>
        <v>0</v>
      </c>
      <c r="I40" s="18">
        <f t="shared" si="1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0"/>
        <v>0</v>
      </c>
      <c r="I41" s="18">
        <f t="shared" si="1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0"/>
        <v>0</v>
      </c>
      <c r="I42" s="18">
        <f t="shared" si="1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0"/>
        <v>0</v>
      </c>
      <c r="I43" s="18">
        <f t="shared" si="1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0"/>
        <v>0</v>
      </c>
      <c r="I44" s="18">
        <f t="shared" si="1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0"/>
        <v>0</v>
      </c>
      <c r="I45" s="18">
        <f t="shared" si="1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0"/>
        <v>0</v>
      </c>
      <c r="I46" s="18">
        <f t="shared" si="1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0"/>
        <v>0</v>
      </c>
      <c r="I47" s="18">
        <f t="shared" si="1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0"/>
        <v>0</v>
      </c>
      <c r="I48" s="18">
        <f t="shared" si="1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0"/>
        <v>0</v>
      </c>
      <c r="I49" s="18">
        <f t="shared" si="1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0"/>
        <v>0</v>
      </c>
      <c r="I50" s="18">
        <f t="shared" si="1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0"/>
        <v>0</v>
      </c>
      <c r="I51" s="18">
        <f t="shared" si="1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0"/>
        <v>0</v>
      </c>
      <c r="I52" s="18">
        <f t="shared" si="1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0"/>
        <v>0</v>
      </c>
      <c r="I53" s="18">
        <f t="shared" si="1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0"/>
        <v>0</v>
      </c>
      <c r="I54" s="18">
        <f t="shared" si="1"/>
        <v>0</v>
      </c>
    </row>
  </sheetData>
  <sheetProtection algorithmName="SHA-512" hashValue="LuKQD1yyw9NzqHBWizcX9hw/0KR44oCRD7PUHSsZ+gO42EHeBtbMk7H5cclnqKUMmh5eBsdAqkF7UkSxwzQqgw==" saltValue="BXOY9DPv7lbZ5rxddmPyrA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41" priority="9">
      <formula>$A6="Material complementar"</formula>
    </cfRule>
    <cfRule type="expression" dxfId="40" priority="10">
      <formula>$A6="Material básico"</formula>
    </cfRule>
  </conditionalFormatting>
  <conditionalFormatting sqref="I2:I3">
    <cfRule type="cellIs" dxfId="39" priority="1" operator="between">
      <formula>I1*1</formula>
      <formula>I1*0.86</formula>
    </cfRule>
    <cfRule type="cellIs" dxfId="38" priority="2" operator="between">
      <formula>I1*0.85</formula>
      <formula>I1*0.1</formula>
    </cfRule>
    <cfRule type="cellIs" dxfId="37" priority="3" operator="lessThan">
      <formula>I1*0.5</formula>
    </cfRule>
    <cfRule type="cellIs" dxfId="36" priority="4" operator="greaterThan">
      <formula>I1</formula>
    </cfRule>
  </conditionalFormatting>
  <dataValidations count="1">
    <dataValidation type="list" allowBlank="1" showErrorMessage="1" sqref="A6:A54" xr:uid="{C5E19C63-6966-4119-A214-5330A55F3A21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932A0BF-D580-4FEC-92BA-062B24505D47}">
          <x14:formula1>
            <xm:f>Métrica!$A$1:$A$8</xm:f>
          </x14:formula1>
          <xm:sqref>B6:B54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1ED9-14E8-46A7-9D82-41B2CAA1EBF5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 customHeight="1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5"/>
      <c r="B6" s="5"/>
      <c r="C6" s="56"/>
      <c r="D6" s="56"/>
      <c r="E6" s="6"/>
      <c r="F6" s="47"/>
      <c r="G6" s="47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54" si="1">H6/12</f>
        <v>0</v>
      </c>
    </row>
    <row r="7" spans="1:13">
      <c r="A7" s="5"/>
      <c r="B7" s="5"/>
      <c r="C7" s="56"/>
      <c r="D7" s="56"/>
      <c r="E7" s="6"/>
      <c r="F7" s="47"/>
      <c r="G7" s="47"/>
      <c r="H7" s="17">
        <f t="shared" si="0"/>
        <v>0</v>
      </c>
      <c r="I7" s="18">
        <f t="shared" si="1"/>
        <v>0</v>
      </c>
    </row>
    <row r="8" spans="1:13">
      <c r="A8" s="5"/>
      <c r="B8" s="5"/>
      <c r="C8" s="5"/>
      <c r="D8" s="5"/>
      <c r="E8" s="6"/>
      <c r="F8" s="47"/>
      <c r="G8" s="47"/>
      <c r="H8" s="17">
        <f t="shared" si="0"/>
        <v>0</v>
      </c>
      <c r="I8" s="18">
        <f t="shared" si="1"/>
        <v>0</v>
      </c>
    </row>
    <row r="9" spans="1:13">
      <c r="A9" s="5"/>
      <c r="B9" s="5"/>
      <c r="C9" s="56"/>
      <c r="D9" s="56"/>
      <c r="E9" s="6"/>
      <c r="F9" s="47"/>
      <c r="G9" s="47"/>
      <c r="H9" s="17">
        <f t="shared" si="0"/>
        <v>0</v>
      </c>
      <c r="I9" s="18">
        <f t="shared" si="1"/>
        <v>0</v>
      </c>
    </row>
    <row r="10" spans="1:13">
      <c r="A10" s="5"/>
      <c r="B10" s="5"/>
      <c r="C10" s="56"/>
      <c r="D10" s="56"/>
      <c r="E10" s="6"/>
      <c r="F10" s="47"/>
      <c r="G10" s="47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47"/>
      <c r="G11" s="47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si="0"/>
        <v>0</v>
      </c>
      <c r="I38" s="18">
        <f t="shared" si="1"/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0"/>
        <v>0</v>
      </c>
      <c r="I39" s="18">
        <f t="shared" si="1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0"/>
        <v>0</v>
      </c>
      <c r="I40" s="18">
        <f t="shared" si="1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0"/>
        <v>0</v>
      </c>
      <c r="I41" s="18">
        <f t="shared" si="1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0"/>
        <v>0</v>
      </c>
      <c r="I42" s="18">
        <f t="shared" si="1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0"/>
        <v>0</v>
      </c>
      <c r="I43" s="18">
        <f t="shared" si="1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0"/>
        <v>0</v>
      </c>
      <c r="I44" s="18">
        <f t="shared" si="1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0"/>
        <v>0</v>
      </c>
      <c r="I45" s="18">
        <f t="shared" si="1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0"/>
        <v>0</v>
      </c>
      <c r="I46" s="18">
        <f t="shared" si="1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0"/>
        <v>0</v>
      </c>
      <c r="I47" s="18">
        <f t="shared" si="1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0"/>
        <v>0</v>
      </c>
      <c r="I48" s="18">
        <f t="shared" si="1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0"/>
        <v>0</v>
      </c>
      <c r="I49" s="18">
        <f t="shared" si="1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0"/>
        <v>0</v>
      </c>
      <c r="I50" s="18">
        <f t="shared" si="1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0"/>
        <v>0</v>
      </c>
      <c r="I51" s="18">
        <f t="shared" si="1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0"/>
        <v>0</v>
      </c>
      <c r="I52" s="18">
        <f t="shared" si="1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0"/>
        <v>0</v>
      </c>
      <c r="I53" s="18">
        <f t="shared" si="1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0"/>
        <v>0</v>
      </c>
      <c r="I54" s="18">
        <f t="shared" si="1"/>
        <v>0</v>
      </c>
    </row>
  </sheetData>
  <sheetProtection algorithmName="SHA-512" hashValue="W4V0gH7H3T8R4KxnJXESnJzeL+hGmY1kaZnaR23LtcbGj503MVHaoPLhq1QtFqq57VXZS/KTcFu4dlEEDoLZdQ==" saltValue="7Q3k/7Wn71l3g76ksdV7zQ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35" priority="5">
      <formula>$A6="Material complementar"</formula>
    </cfRule>
    <cfRule type="expression" dxfId="34" priority="6">
      <formula>$A6="Material básico"</formula>
    </cfRule>
  </conditionalFormatting>
  <conditionalFormatting sqref="I2:I3">
    <cfRule type="cellIs" dxfId="33" priority="1" operator="between">
      <formula>I1*1</formula>
      <formula>I1*0.86</formula>
    </cfRule>
    <cfRule type="cellIs" dxfId="32" priority="2" operator="between">
      <formula>I1*0.85</formula>
      <formula>I1*0.1</formula>
    </cfRule>
    <cfRule type="cellIs" dxfId="31" priority="3" operator="lessThan">
      <formula>I1*0.5</formula>
    </cfRule>
    <cfRule type="cellIs" dxfId="30" priority="4" operator="greaterThan">
      <formula>I1</formula>
    </cfRule>
  </conditionalFormatting>
  <dataValidations count="1">
    <dataValidation type="list" allowBlank="1" showErrorMessage="1" sqref="A6:A54" xr:uid="{5839219C-8750-4ADD-A422-28574E590B7D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078BAC2-7A0E-4E14-BE83-326939301B13}">
          <x14:formula1>
            <xm:f>Métrica!$A$1:$A$8</xm:f>
          </x14:formula1>
          <xm:sqref>B6:B54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FE8B-7E5B-4507-8DEF-FDD11D64E58C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 customHeight="1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5"/>
      <c r="B6" s="5"/>
      <c r="C6" s="56"/>
      <c r="D6" s="56"/>
      <c r="E6" s="6"/>
      <c r="F6" s="47"/>
      <c r="G6" s="47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54" si="1">H6/12</f>
        <v>0</v>
      </c>
    </row>
    <row r="7" spans="1:13">
      <c r="A7" s="5"/>
      <c r="B7" s="5"/>
      <c r="C7" s="56"/>
      <c r="D7" s="56"/>
      <c r="E7" s="6"/>
      <c r="F7" s="47"/>
      <c r="G7" s="47"/>
      <c r="H7" s="17">
        <f t="shared" si="0"/>
        <v>0</v>
      </c>
      <c r="I7" s="18">
        <f t="shared" si="1"/>
        <v>0</v>
      </c>
    </row>
    <row r="8" spans="1:13">
      <c r="A8" s="5"/>
      <c r="B8" s="5"/>
      <c r="C8" s="5"/>
      <c r="D8" s="5"/>
      <c r="E8" s="6"/>
      <c r="F8" s="47"/>
      <c r="G8" s="47"/>
      <c r="H8" s="17">
        <f t="shared" si="0"/>
        <v>0</v>
      </c>
      <c r="I8" s="18">
        <f t="shared" si="1"/>
        <v>0</v>
      </c>
    </row>
    <row r="9" spans="1:13">
      <c r="A9" s="5"/>
      <c r="B9" s="5"/>
      <c r="C9" s="56"/>
      <c r="D9" s="56"/>
      <c r="E9" s="6"/>
      <c r="F9" s="47"/>
      <c r="G9" s="47"/>
      <c r="H9" s="17">
        <f t="shared" si="0"/>
        <v>0</v>
      </c>
      <c r="I9" s="18">
        <f t="shared" si="1"/>
        <v>0</v>
      </c>
    </row>
    <row r="10" spans="1:13">
      <c r="A10" s="5"/>
      <c r="B10" s="5"/>
      <c r="C10" s="56"/>
      <c r="D10" s="56"/>
      <c r="E10" s="6"/>
      <c r="F10" s="47"/>
      <c r="G10" s="47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47"/>
      <c r="G11" s="47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si="0"/>
        <v>0</v>
      </c>
      <c r="I38" s="18">
        <f t="shared" si="1"/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0"/>
        <v>0</v>
      </c>
      <c r="I39" s="18">
        <f t="shared" si="1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0"/>
        <v>0</v>
      </c>
      <c r="I40" s="18">
        <f t="shared" si="1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0"/>
        <v>0</v>
      </c>
      <c r="I41" s="18">
        <f t="shared" si="1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0"/>
        <v>0</v>
      </c>
      <c r="I42" s="18">
        <f t="shared" si="1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0"/>
        <v>0</v>
      </c>
      <c r="I43" s="18">
        <f t="shared" si="1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0"/>
        <v>0</v>
      </c>
      <c r="I44" s="18">
        <f t="shared" si="1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0"/>
        <v>0</v>
      </c>
      <c r="I45" s="18">
        <f t="shared" si="1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0"/>
        <v>0</v>
      </c>
      <c r="I46" s="18">
        <f t="shared" si="1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0"/>
        <v>0</v>
      </c>
      <c r="I47" s="18">
        <f t="shared" si="1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0"/>
        <v>0</v>
      </c>
      <c r="I48" s="18">
        <f t="shared" si="1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0"/>
        <v>0</v>
      </c>
      <c r="I49" s="18">
        <f t="shared" si="1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0"/>
        <v>0</v>
      </c>
      <c r="I50" s="18">
        <f t="shared" si="1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0"/>
        <v>0</v>
      </c>
      <c r="I51" s="18">
        <f t="shared" si="1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0"/>
        <v>0</v>
      </c>
      <c r="I52" s="18">
        <f t="shared" si="1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0"/>
        <v>0</v>
      </c>
      <c r="I53" s="18">
        <f t="shared" si="1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0"/>
        <v>0</v>
      </c>
      <c r="I54" s="18">
        <f t="shared" si="1"/>
        <v>0</v>
      </c>
    </row>
  </sheetData>
  <sheetProtection algorithmName="SHA-512" hashValue="pWbC62Bbb97mg+RSTuTisTcWieg/7ZaDvYovvwxd94qsJ0T2f9gvpXsAKb9H/kE9LQiEz51nEXAiUnb/YD4jjg==" saltValue="q+SAquaFBs3Mfj1ZvlvJPA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29" priority="5">
      <formula>$A6="Material complementar"</formula>
    </cfRule>
    <cfRule type="expression" dxfId="28" priority="6">
      <formula>$A6="Material básico"</formula>
    </cfRule>
  </conditionalFormatting>
  <conditionalFormatting sqref="I2:I3">
    <cfRule type="cellIs" dxfId="27" priority="1" operator="between">
      <formula>I1*1</formula>
      <formula>I1*0.86</formula>
    </cfRule>
    <cfRule type="cellIs" dxfId="26" priority="2" operator="between">
      <formula>I1*0.85</formula>
      <formula>I1*0.1</formula>
    </cfRule>
    <cfRule type="cellIs" dxfId="25" priority="3" operator="lessThan">
      <formula>I1*0.5</formula>
    </cfRule>
    <cfRule type="cellIs" dxfId="24" priority="4" operator="greaterThan">
      <formula>I1</formula>
    </cfRule>
  </conditionalFormatting>
  <dataValidations count="1">
    <dataValidation type="list" allowBlank="1" showErrorMessage="1" sqref="A6:A54" xr:uid="{A0D917A7-2066-4EEA-A6D1-1A7A77F41327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4253A7BE-D0C7-492C-BEA9-A5297CF4A9C8}">
          <x14:formula1>
            <xm:f>Métrica!$A$1:$A$8</xm:f>
          </x14:formula1>
          <xm:sqref>B6:B54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CDE4-B3AB-4D02-9F7C-744C92DAF390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48"/>
      <c r="B6" s="48"/>
      <c r="C6" s="49"/>
      <c r="D6" s="49"/>
      <c r="E6" s="6"/>
      <c r="F6" s="47"/>
      <c r="G6" s="47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54" si="1">H6/12</f>
        <v>0</v>
      </c>
    </row>
    <row r="7" spans="1:13">
      <c r="A7" s="48"/>
      <c r="B7" s="48"/>
      <c r="C7" s="49"/>
      <c r="D7" s="49"/>
      <c r="E7" s="6"/>
      <c r="F7" s="47"/>
      <c r="G7" s="47"/>
      <c r="H7" s="17">
        <f t="shared" si="0"/>
        <v>0</v>
      </c>
      <c r="I7" s="18">
        <f t="shared" si="1"/>
        <v>0</v>
      </c>
    </row>
    <row r="8" spans="1:13">
      <c r="A8" s="48"/>
      <c r="B8" s="48"/>
      <c r="C8" s="48"/>
      <c r="D8" s="48"/>
      <c r="E8" s="6"/>
      <c r="F8" s="47"/>
      <c r="G8" s="47"/>
      <c r="H8" s="17">
        <f t="shared" si="0"/>
        <v>0</v>
      </c>
      <c r="I8" s="18">
        <f t="shared" si="1"/>
        <v>0</v>
      </c>
    </row>
    <row r="9" spans="1:13">
      <c r="A9" s="48"/>
      <c r="B9" s="48"/>
      <c r="C9" s="49"/>
      <c r="D9" s="49"/>
      <c r="E9" s="6"/>
      <c r="F9" s="47"/>
      <c r="G9" s="47"/>
      <c r="H9" s="17">
        <f t="shared" si="0"/>
        <v>0</v>
      </c>
      <c r="I9" s="18">
        <f t="shared" si="1"/>
        <v>0</v>
      </c>
    </row>
    <row r="10" spans="1:13">
      <c r="A10" s="48"/>
      <c r="B10" s="48"/>
      <c r="C10" s="49"/>
      <c r="D10" s="49"/>
      <c r="E10" s="47"/>
      <c r="F10" s="47"/>
      <c r="G10" s="47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6"/>
      <c r="G11" s="6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si="0"/>
        <v>0</v>
      </c>
      <c r="I38" s="18">
        <f t="shared" si="1"/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0"/>
        <v>0</v>
      </c>
      <c r="I39" s="18">
        <f t="shared" si="1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0"/>
        <v>0</v>
      </c>
      <c r="I40" s="18">
        <f t="shared" si="1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0"/>
        <v>0</v>
      </c>
      <c r="I41" s="18">
        <f t="shared" si="1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0"/>
        <v>0</v>
      </c>
      <c r="I42" s="18">
        <f t="shared" si="1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0"/>
        <v>0</v>
      </c>
      <c r="I43" s="18">
        <f t="shared" si="1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0"/>
        <v>0</v>
      </c>
      <c r="I44" s="18">
        <f t="shared" si="1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0"/>
        <v>0</v>
      </c>
      <c r="I45" s="18">
        <f t="shared" si="1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0"/>
        <v>0</v>
      </c>
      <c r="I46" s="18">
        <f t="shared" si="1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0"/>
        <v>0</v>
      </c>
      <c r="I47" s="18">
        <f t="shared" si="1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0"/>
        <v>0</v>
      </c>
      <c r="I48" s="18">
        <f t="shared" si="1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0"/>
        <v>0</v>
      </c>
      <c r="I49" s="18">
        <f t="shared" si="1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0"/>
        <v>0</v>
      </c>
      <c r="I50" s="18">
        <f t="shared" si="1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0"/>
        <v>0</v>
      </c>
      <c r="I51" s="18">
        <f t="shared" si="1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0"/>
        <v>0</v>
      </c>
      <c r="I52" s="18">
        <f t="shared" si="1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0"/>
        <v>0</v>
      </c>
      <c r="I53" s="18">
        <f t="shared" si="1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0"/>
        <v>0</v>
      </c>
      <c r="I54" s="18">
        <f t="shared" si="1"/>
        <v>0</v>
      </c>
    </row>
  </sheetData>
  <sheetProtection algorithmName="SHA-512" hashValue="wz9vkA9KGuGmqu5DiftrnQwnUocUIPYJSc1+fiIhtqBhWHfjYuopqicfASdTgVUjDnO1EXViMMBw67OGQgkSlQ==" saltValue="KMliqbzoL7hN5TO1dCYauA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23" priority="5">
      <formula>$A6="Material complementar"</formula>
    </cfRule>
    <cfRule type="expression" dxfId="22" priority="6">
      <formula>$A6="Material básico"</formula>
    </cfRule>
  </conditionalFormatting>
  <conditionalFormatting sqref="I2:I3">
    <cfRule type="cellIs" dxfId="21" priority="1" operator="between">
      <formula>I1*1</formula>
      <formula>I1*0.86</formula>
    </cfRule>
    <cfRule type="cellIs" dxfId="20" priority="2" operator="between">
      <formula>I1*0.85</formula>
      <formula>I1*0.1</formula>
    </cfRule>
    <cfRule type="cellIs" dxfId="19" priority="3" operator="lessThan">
      <formula>I1*0.5</formula>
    </cfRule>
    <cfRule type="cellIs" dxfId="18" priority="4" operator="greaterThan">
      <formula>I1</formula>
    </cfRule>
  </conditionalFormatting>
  <dataValidations count="1">
    <dataValidation type="list" allowBlank="1" showErrorMessage="1" sqref="A6:A54" xr:uid="{F382C11D-32F9-4C6B-849D-5638AECEFBF0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DE7AD87-1EF8-4F40-934C-EBF777F58DDA}">
          <x14:formula1>
            <xm:f>Métrica!$A$1:$A$8</xm:f>
          </x14:formula1>
          <xm:sqref>B6:B54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E893-FC46-4605-881E-015F4CA9ED56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5"/>
      <c r="B6" s="5"/>
      <c r="C6" s="56"/>
      <c r="D6" s="56"/>
      <c r="E6" s="6"/>
      <c r="F6" s="47"/>
      <c r="G6" s="6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54" si="1">H6/12</f>
        <v>0</v>
      </c>
    </row>
    <row r="7" spans="1:13">
      <c r="A7" s="5"/>
      <c r="B7" s="5"/>
      <c r="C7" s="56"/>
      <c r="D7" s="56"/>
      <c r="E7" s="6"/>
      <c r="F7" s="47"/>
      <c r="G7" s="6"/>
      <c r="H7" s="17">
        <f t="shared" si="0"/>
        <v>0</v>
      </c>
      <c r="I7" s="18">
        <f t="shared" si="1"/>
        <v>0</v>
      </c>
    </row>
    <row r="8" spans="1:13">
      <c r="A8" s="5"/>
      <c r="B8" s="5"/>
      <c r="C8" s="5"/>
      <c r="D8" s="5"/>
      <c r="E8" s="6"/>
      <c r="F8" s="47"/>
      <c r="G8" s="6"/>
      <c r="H8" s="17">
        <f t="shared" si="0"/>
        <v>0</v>
      </c>
      <c r="I8" s="18">
        <f t="shared" si="1"/>
        <v>0</v>
      </c>
    </row>
    <row r="9" spans="1:13">
      <c r="A9" s="5"/>
      <c r="B9" s="5"/>
      <c r="C9" s="56"/>
      <c r="D9" s="56"/>
      <c r="E9" s="6"/>
      <c r="F9" s="47"/>
      <c r="G9" s="6"/>
      <c r="H9" s="17">
        <f t="shared" si="0"/>
        <v>0</v>
      </c>
      <c r="I9" s="18">
        <f t="shared" si="1"/>
        <v>0</v>
      </c>
    </row>
    <row r="10" spans="1:13">
      <c r="A10" s="5"/>
      <c r="B10" s="5"/>
      <c r="C10" s="56"/>
      <c r="D10" s="56"/>
      <c r="E10" s="6"/>
      <c r="F10" s="47"/>
      <c r="G10" s="6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47"/>
      <c r="G11" s="6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si="0"/>
        <v>0</v>
      </c>
      <c r="I38" s="18">
        <f t="shared" si="1"/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0"/>
        <v>0</v>
      </c>
      <c r="I39" s="18">
        <f t="shared" si="1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0"/>
        <v>0</v>
      </c>
      <c r="I40" s="18">
        <f t="shared" si="1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0"/>
        <v>0</v>
      </c>
      <c r="I41" s="18">
        <f t="shared" si="1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0"/>
        <v>0</v>
      </c>
      <c r="I42" s="18">
        <f t="shared" si="1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0"/>
        <v>0</v>
      </c>
      <c r="I43" s="18">
        <f t="shared" si="1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0"/>
        <v>0</v>
      </c>
      <c r="I44" s="18">
        <f t="shared" si="1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0"/>
        <v>0</v>
      </c>
      <c r="I45" s="18">
        <f t="shared" si="1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0"/>
        <v>0</v>
      </c>
      <c r="I46" s="18">
        <f t="shared" si="1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0"/>
        <v>0</v>
      </c>
      <c r="I47" s="18">
        <f t="shared" si="1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0"/>
        <v>0</v>
      </c>
      <c r="I48" s="18">
        <f t="shared" si="1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0"/>
        <v>0</v>
      </c>
      <c r="I49" s="18">
        <f t="shared" si="1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0"/>
        <v>0</v>
      </c>
      <c r="I50" s="18">
        <f t="shared" si="1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0"/>
        <v>0</v>
      </c>
      <c r="I51" s="18">
        <f t="shared" si="1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0"/>
        <v>0</v>
      </c>
      <c r="I52" s="18">
        <f t="shared" si="1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0"/>
        <v>0</v>
      </c>
      <c r="I53" s="18">
        <f t="shared" si="1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0"/>
        <v>0</v>
      </c>
      <c r="I54" s="18">
        <f t="shared" si="1"/>
        <v>0</v>
      </c>
    </row>
  </sheetData>
  <sheetProtection algorithmName="SHA-512" hashValue="mysYodraNk6pXEve5NJajC2LZH3q9dKCfPdD+3X5QRtPZd7k1Sbu83YV7kwAhnE1kXZy2b7sOuiAzm4vucabAg==" saltValue="afR+XfAw8eLmN8h6VmziBw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17" priority="5">
      <formula>$A6="Material complementar"</formula>
    </cfRule>
    <cfRule type="expression" dxfId="16" priority="6">
      <formula>$A6="Material básico"</formula>
    </cfRule>
  </conditionalFormatting>
  <conditionalFormatting sqref="I2:I3">
    <cfRule type="cellIs" dxfId="15" priority="1" operator="between">
      <formula>I1*1</formula>
      <formula>I1*0.86</formula>
    </cfRule>
    <cfRule type="cellIs" dxfId="14" priority="2" operator="between">
      <formula>I1*0.85</formula>
      <formula>I1*0.1</formula>
    </cfRule>
    <cfRule type="cellIs" dxfId="13" priority="3" operator="lessThan">
      <formula>I1*0.5</formula>
    </cfRule>
    <cfRule type="cellIs" dxfId="12" priority="4" operator="greaterThan">
      <formula>I1</formula>
    </cfRule>
  </conditionalFormatting>
  <dataValidations count="1">
    <dataValidation type="list" allowBlank="1" showErrorMessage="1" sqref="A6:A54" xr:uid="{00C2FA56-D38D-4CF3-B122-DAF0FF59FBE3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5235168-B864-4FD4-81E1-5A18FFEC7B23}">
          <x14:formula1>
            <xm:f>Métrica!$A$1:$A$8</xm:f>
          </x14:formula1>
          <xm:sqref>B6:B54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0B6A-D5EC-4AA3-8839-CB375BA197AC}">
  <dimension ref="A1:M54"/>
  <sheetViews>
    <sheetView zoomScale="85" zoomScaleNormal="85" workbookViewId="0">
      <pane ySplit="5" topLeftCell="A6" activePane="bottomLeft" state="frozen"/>
      <selection pane="bottomLeft" activeCell="B1" sqref="B1:G3"/>
    </sheetView>
  </sheetViews>
  <sheetFormatPr defaultColWidth="14.42578125" defaultRowHeight="15"/>
  <cols>
    <col min="1" max="1" width="25.140625" style="10" customWidth="1"/>
    <col min="2" max="2" width="23.85546875" style="10" customWidth="1"/>
    <col min="3" max="3" width="30.7109375" style="10" customWidth="1"/>
    <col min="4" max="4" width="24.42578125" style="10" customWidth="1"/>
    <col min="5" max="5" width="18" style="10" customWidth="1"/>
    <col min="6" max="7" width="30.7109375" style="10" customWidth="1"/>
    <col min="8" max="13" width="15.7109375" style="10" customWidth="1"/>
    <col min="14" max="22" width="8.7109375" style="10" customWidth="1"/>
    <col min="23" max="16384" width="14.42578125" style="10"/>
  </cols>
  <sheetData>
    <row r="1" spans="1:13" ht="30">
      <c r="A1" s="24" t="s">
        <v>32</v>
      </c>
      <c r="B1" s="81" t="s">
        <v>33</v>
      </c>
      <c r="C1" s="81"/>
      <c r="D1" s="81"/>
      <c r="E1" s="81"/>
      <c r="F1" s="81"/>
      <c r="G1" s="81"/>
      <c r="H1" s="25" t="s">
        <v>34</v>
      </c>
      <c r="I1" s="26">
        <f>(Consolidado!F2/14)</f>
        <v>0.23809523809523811</v>
      </c>
      <c r="J1" s="27" t="s">
        <v>35</v>
      </c>
      <c r="K1" s="28" t="s">
        <v>2</v>
      </c>
      <c r="L1" s="28" t="s">
        <v>3</v>
      </c>
      <c r="M1" s="28" t="s">
        <v>4</v>
      </c>
    </row>
    <row r="2" spans="1:13" ht="79.5" customHeight="1">
      <c r="A2" s="24" t="s">
        <v>36</v>
      </c>
      <c r="B2" s="81" t="s">
        <v>37</v>
      </c>
      <c r="C2" s="81"/>
      <c r="D2" s="81"/>
      <c r="E2" s="81"/>
      <c r="F2" s="81"/>
      <c r="G2" s="81"/>
      <c r="H2" s="29" t="s">
        <v>38</v>
      </c>
      <c r="I2" s="30">
        <f>L2+M2+K2</f>
        <v>0</v>
      </c>
      <c r="J2" s="31" t="s">
        <v>39</v>
      </c>
      <c r="K2" s="32">
        <f>SUMIFS(I6:I54,B6:B54,"texto básico",A6:A54,"Material básico")+ SUMIFS(I6:I54,B6:B54,"texto médio",A6:A54,"Material básico")+SUMIFS(I6:I54,B6:B54,"texto complexo",A6:A54,"Material básico")+SUMIFS(I6:I54,B6:B54,"apostila",A6:A54,"Material básico")</f>
        <v>0</v>
      </c>
      <c r="L2" s="32">
        <f>SUMIFS(I6:I54,B6:B54,"videoaula",A6:A54,"Material básico")+SUMIFS(I6:I54,B6:B54,"vídeo",A6:A54,"Material básico")+SUMIFS(I6:I54,B6:B54,"recurso",A6:A54,"Material básico")</f>
        <v>0</v>
      </c>
      <c r="M2" s="32">
        <f>SUMIFS(I6:I54,B6:B54,"exercício",A6:A54,"Material básico")</f>
        <v>0</v>
      </c>
    </row>
    <row r="3" spans="1:13" ht="45">
      <c r="A3" s="24" t="s">
        <v>40</v>
      </c>
      <c r="B3" s="81" t="s">
        <v>41</v>
      </c>
      <c r="C3" s="81"/>
      <c r="D3" s="81"/>
      <c r="E3" s="81"/>
      <c r="F3" s="81"/>
      <c r="G3" s="81"/>
      <c r="H3" s="33" t="s">
        <v>42</v>
      </c>
      <c r="I3" s="30">
        <f>L3+M3+K3</f>
        <v>0</v>
      </c>
      <c r="J3" s="34" t="s">
        <v>43</v>
      </c>
      <c r="K3" s="35">
        <f>SUMIFS(I6:I54,B6:B54,"texto básico",A6:A54,"Material complementar")+SUMIFS(I6:I54,B6:B54,"texto médio",A6:A54,"Material complementar")+SUMIFS(I6:I54,B6:B54,"texto complexo",A6:A54,"Material complementar")+SUMIFS(I6:I54,B6:B54,"apostila",A6:A54,"Material complementar")</f>
        <v>0</v>
      </c>
      <c r="L3" s="35">
        <f>SUMIFS(I6:I54,B6:B54,"videoaula",A6:A54,"Material complementar")+SUMIFS(I6:I54,B6:B54,"vídeo",A6:A54,"Material complementar")+SUMIFS(I6:I54,B6:B54,"recurso",A6:A54,"Material complementar")</f>
        <v>0</v>
      </c>
      <c r="M3" s="35">
        <f>SUMIFS(I6:I54,B6:B54,"exercício",A6:A54,"Material complementar")</f>
        <v>0</v>
      </c>
    </row>
    <row r="4" spans="1:13">
      <c r="A4" s="19"/>
      <c r="B4" s="19"/>
      <c r="C4" s="19"/>
      <c r="D4" s="19"/>
      <c r="E4" s="20"/>
      <c r="F4" s="20"/>
      <c r="G4" s="20"/>
      <c r="H4" s="20"/>
      <c r="I4" s="20"/>
      <c r="J4" s="16"/>
      <c r="K4" s="16"/>
      <c r="L4" s="16"/>
      <c r="M4" s="16"/>
    </row>
    <row r="5" spans="1:13" ht="90">
      <c r="A5" s="21" t="s">
        <v>44</v>
      </c>
      <c r="B5" s="21" t="s">
        <v>45</v>
      </c>
      <c r="C5" s="22" t="s">
        <v>46</v>
      </c>
      <c r="D5" s="22" t="s">
        <v>47</v>
      </c>
      <c r="E5" s="23" t="s">
        <v>48</v>
      </c>
      <c r="F5" s="21" t="s">
        <v>49</v>
      </c>
      <c r="G5" s="21" t="s">
        <v>50</v>
      </c>
      <c r="H5" s="23" t="s">
        <v>51</v>
      </c>
      <c r="I5" s="23" t="s">
        <v>52</v>
      </c>
    </row>
    <row r="6" spans="1:13">
      <c r="A6" s="5"/>
      <c r="B6" s="5"/>
      <c r="C6" s="56"/>
      <c r="D6" s="56"/>
      <c r="E6" s="6"/>
      <c r="F6" s="47"/>
      <c r="G6" s="6"/>
      <c r="H6" s="17">
        <f t="shared" ref="H6:H54" si="0">IF(B6="texto básico",(E6*0.025),IF(B6="texto complexo",(E6*0.05),IF(B6="texto médio",(E6*0.0375),IF(B6="vídeo",(E6*0.025),IF(B6="recurso",(E6*0.0083325),IF(B6="apostila",(E6*0.05),IF(B6="videoaula",(E6*0.025),IF(B6="exercício",(E6*0.5),IF(B6="exercício médio",(E6*1),IF(B6="exercício complexo",(E6*1.5),0))))))))))</f>
        <v>0</v>
      </c>
      <c r="I6" s="18">
        <f t="shared" ref="I6:I54" si="1">H6/12</f>
        <v>0</v>
      </c>
    </row>
    <row r="7" spans="1:13">
      <c r="A7" s="5"/>
      <c r="B7" s="5"/>
      <c r="C7" s="56"/>
      <c r="D7" s="56"/>
      <c r="E7" s="6"/>
      <c r="F7" s="47"/>
      <c r="G7" s="6"/>
      <c r="H7" s="17">
        <f t="shared" si="0"/>
        <v>0</v>
      </c>
      <c r="I7" s="18">
        <f t="shared" si="1"/>
        <v>0</v>
      </c>
    </row>
    <row r="8" spans="1:13">
      <c r="A8" s="5"/>
      <c r="B8" s="5"/>
      <c r="C8" s="5"/>
      <c r="D8" s="5"/>
      <c r="E8" s="6"/>
      <c r="F8" s="6"/>
      <c r="G8" s="6"/>
      <c r="H8" s="17">
        <f t="shared" si="0"/>
        <v>0</v>
      </c>
      <c r="I8" s="18">
        <f t="shared" si="1"/>
        <v>0</v>
      </c>
    </row>
    <row r="9" spans="1:13">
      <c r="A9" s="5"/>
      <c r="B9" s="5"/>
      <c r="C9" s="56"/>
      <c r="D9" s="56"/>
      <c r="E9" s="6"/>
      <c r="F9" s="47"/>
      <c r="G9" s="6"/>
      <c r="H9" s="17">
        <f t="shared" si="0"/>
        <v>0</v>
      </c>
      <c r="I9" s="18">
        <f t="shared" si="1"/>
        <v>0</v>
      </c>
    </row>
    <row r="10" spans="1:13">
      <c r="A10" s="5"/>
      <c r="B10" s="5"/>
      <c r="C10" s="56"/>
      <c r="D10" s="56"/>
      <c r="E10" s="6"/>
      <c r="F10" s="6"/>
      <c r="G10" s="6"/>
      <c r="H10" s="17">
        <f t="shared" si="0"/>
        <v>0</v>
      </c>
      <c r="I10" s="18">
        <f t="shared" si="1"/>
        <v>0</v>
      </c>
    </row>
    <row r="11" spans="1:13">
      <c r="A11" s="5"/>
      <c r="B11" s="5"/>
      <c r="C11" s="56"/>
      <c r="D11" s="56"/>
      <c r="E11" s="6"/>
      <c r="F11" s="6"/>
      <c r="G11" s="6"/>
      <c r="H11" s="17">
        <f t="shared" si="0"/>
        <v>0</v>
      </c>
      <c r="I11" s="18">
        <f t="shared" si="1"/>
        <v>0</v>
      </c>
    </row>
    <row r="12" spans="1:13">
      <c r="A12" s="5"/>
      <c r="B12" s="5"/>
      <c r="C12" s="56"/>
      <c r="D12" s="56"/>
      <c r="E12" s="6"/>
      <c r="F12" s="6"/>
      <c r="G12" s="6"/>
      <c r="H12" s="17">
        <f t="shared" si="0"/>
        <v>0</v>
      </c>
      <c r="I12" s="18">
        <f t="shared" si="1"/>
        <v>0</v>
      </c>
    </row>
    <row r="13" spans="1:13">
      <c r="A13" s="5"/>
      <c r="B13" s="5"/>
      <c r="C13" s="5"/>
      <c r="D13" s="5"/>
      <c r="E13" s="6"/>
      <c r="F13" s="6"/>
      <c r="G13" s="6"/>
      <c r="H13" s="17">
        <f t="shared" si="0"/>
        <v>0</v>
      </c>
      <c r="I13" s="18">
        <f t="shared" si="1"/>
        <v>0</v>
      </c>
    </row>
    <row r="14" spans="1:13">
      <c r="A14" s="5"/>
      <c r="B14" s="5"/>
      <c r="C14" s="5"/>
      <c r="D14" s="5"/>
      <c r="E14" s="6"/>
      <c r="F14" s="6"/>
      <c r="G14" s="6"/>
      <c r="H14" s="17">
        <f t="shared" si="0"/>
        <v>0</v>
      </c>
      <c r="I14" s="18">
        <f t="shared" si="1"/>
        <v>0</v>
      </c>
    </row>
    <row r="15" spans="1:13">
      <c r="A15" s="5"/>
      <c r="B15" s="5"/>
      <c r="C15" s="56"/>
      <c r="D15" s="56"/>
      <c r="E15" s="6"/>
      <c r="F15" s="6"/>
      <c r="G15" s="6"/>
      <c r="H15" s="17">
        <f t="shared" si="0"/>
        <v>0</v>
      </c>
      <c r="I15" s="18">
        <f t="shared" si="1"/>
        <v>0</v>
      </c>
    </row>
    <row r="16" spans="1:13">
      <c r="A16" s="5"/>
      <c r="B16" s="5"/>
      <c r="C16" s="5"/>
      <c r="D16" s="5"/>
      <c r="E16" s="6"/>
      <c r="F16" s="6"/>
      <c r="G16" s="6"/>
      <c r="H16" s="17">
        <f t="shared" si="0"/>
        <v>0</v>
      </c>
      <c r="I16" s="18">
        <f t="shared" si="1"/>
        <v>0</v>
      </c>
    </row>
    <row r="17" spans="1:9">
      <c r="A17" s="5"/>
      <c r="B17" s="5"/>
      <c r="C17" s="56"/>
      <c r="D17" s="56"/>
      <c r="E17" s="6"/>
      <c r="F17" s="6"/>
      <c r="G17" s="6"/>
      <c r="H17" s="17">
        <f t="shared" si="0"/>
        <v>0</v>
      </c>
      <c r="I17" s="18">
        <f t="shared" si="1"/>
        <v>0</v>
      </c>
    </row>
    <row r="18" spans="1:9">
      <c r="A18" s="5"/>
      <c r="B18" s="5"/>
      <c r="C18" s="56"/>
      <c r="D18" s="56"/>
      <c r="E18" s="6"/>
      <c r="F18" s="6"/>
      <c r="G18" s="6"/>
      <c r="H18" s="17">
        <f t="shared" si="0"/>
        <v>0</v>
      </c>
      <c r="I18" s="18">
        <f t="shared" si="1"/>
        <v>0</v>
      </c>
    </row>
    <row r="19" spans="1:9">
      <c r="A19" s="5"/>
      <c r="B19" s="5"/>
      <c r="C19" s="5"/>
      <c r="D19" s="5"/>
      <c r="E19" s="6"/>
      <c r="F19" s="6"/>
      <c r="G19" s="6"/>
      <c r="H19" s="17">
        <f t="shared" si="0"/>
        <v>0</v>
      </c>
      <c r="I19" s="18">
        <f t="shared" si="1"/>
        <v>0</v>
      </c>
    </row>
    <row r="20" spans="1:9">
      <c r="A20" s="5"/>
      <c r="B20" s="5"/>
      <c r="C20" s="5"/>
      <c r="D20" s="5"/>
      <c r="E20" s="6"/>
      <c r="F20" s="6"/>
      <c r="G20" s="6"/>
      <c r="H20" s="17">
        <f t="shared" si="0"/>
        <v>0</v>
      </c>
      <c r="I20" s="18">
        <f t="shared" si="1"/>
        <v>0</v>
      </c>
    </row>
    <row r="21" spans="1:9">
      <c r="A21" s="5"/>
      <c r="B21" s="5"/>
      <c r="C21" s="5"/>
      <c r="D21" s="5"/>
      <c r="E21" s="6"/>
      <c r="F21" s="6"/>
      <c r="G21" s="6"/>
      <c r="H21" s="17">
        <f t="shared" si="0"/>
        <v>0</v>
      </c>
      <c r="I21" s="18">
        <f t="shared" si="1"/>
        <v>0</v>
      </c>
    </row>
    <row r="22" spans="1:9">
      <c r="A22" s="5"/>
      <c r="B22" s="5"/>
      <c r="C22" s="5"/>
      <c r="D22" s="5"/>
      <c r="E22" s="6"/>
      <c r="F22" s="6"/>
      <c r="G22" s="6"/>
      <c r="H22" s="17">
        <f t="shared" si="0"/>
        <v>0</v>
      </c>
      <c r="I22" s="18">
        <f t="shared" si="1"/>
        <v>0</v>
      </c>
    </row>
    <row r="23" spans="1:9">
      <c r="A23" s="5"/>
      <c r="B23" s="5"/>
      <c r="C23" s="5"/>
      <c r="D23" s="5"/>
      <c r="E23" s="6"/>
      <c r="F23" s="6"/>
      <c r="G23" s="6"/>
      <c r="H23" s="17">
        <f t="shared" si="0"/>
        <v>0</v>
      </c>
      <c r="I23" s="18">
        <f t="shared" si="1"/>
        <v>0</v>
      </c>
    </row>
    <row r="24" spans="1:9">
      <c r="A24" s="5"/>
      <c r="B24" s="5"/>
      <c r="C24" s="5"/>
      <c r="D24" s="5"/>
      <c r="E24" s="6"/>
      <c r="F24" s="6"/>
      <c r="G24" s="6"/>
      <c r="H24" s="17">
        <f t="shared" si="0"/>
        <v>0</v>
      </c>
      <c r="I24" s="18">
        <f t="shared" si="1"/>
        <v>0</v>
      </c>
    </row>
    <row r="25" spans="1:9">
      <c r="A25" s="5"/>
      <c r="B25" s="5"/>
      <c r="C25" s="5"/>
      <c r="D25" s="5"/>
      <c r="E25" s="6"/>
      <c r="F25" s="6"/>
      <c r="G25" s="6"/>
      <c r="H25" s="17">
        <f t="shared" si="0"/>
        <v>0</v>
      </c>
      <c r="I25" s="18">
        <f t="shared" si="1"/>
        <v>0</v>
      </c>
    </row>
    <row r="26" spans="1:9">
      <c r="A26" s="5"/>
      <c r="B26" s="5"/>
      <c r="C26" s="5"/>
      <c r="D26" s="5"/>
      <c r="E26" s="6"/>
      <c r="F26" s="6"/>
      <c r="G26" s="6"/>
      <c r="H26" s="17">
        <f t="shared" si="0"/>
        <v>0</v>
      </c>
      <c r="I26" s="18">
        <f t="shared" si="1"/>
        <v>0</v>
      </c>
    </row>
    <row r="27" spans="1:9">
      <c r="A27" s="5"/>
      <c r="B27" s="5"/>
      <c r="C27" s="5"/>
      <c r="D27" s="5"/>
      <c r="E27" s="6"/>
      <c r="F27" s="6"/>
      <c r="G27" s="6"/>
      <c r="H27" s="17">
        <f t="shared" si="0"/>
        <v>0</v>
      </c>
      <c r="I27" s="18">
        <f t="shared" si="1"/>
        <v>0</v>
      </c>
    </row>
    <row r="28" spans="1:9">
      <c r="A28" s="5"/>
      <c r="B28" s="5"/>
      <c r="C28" s="5"/>
      <c r="D28" s="5"/>
      <c r="E28" s="6"/>
      <c r="F28" s="6"/>
      <c r="G28" s="6"/>
      <c r="H28" s="17">
        <f t="shared" si="0"/>
        <v>0</v>
      </c>
      <c r="I28" s="18">
        <f t="shared" si="1"/>
        <v>0</v>
      </c>
    </row>
    <row r="29" spans="1:9">
      <c r="A29" s="5"/>
      <c r="B29" s="5"/>
      <c r="C29" s="5"/>
      <c r="D29" s="5"/>
      <c r="E29" s="6"/>
      <c r="F29" s="6"/>
      <c r="G29" s="6"/>
      <c r="H29" s="17">
        <f t="shared" si="0"/>
        <v>0</v>
      </c>
      <c r="I29" s="18">
        <f t="shared" si="1"/>
        <v>0</v>
      </c>
    </row>
    <row r="30" spans="1:9">
      <c r="A30" s="5"/>
      <c r="B30" s="5"/>
      <c r="C30" s="5"/>
      <c r="D30" s="5"/>
      <c r="E30" s="6"/>
      <c r="F30" s="6"/>
      <c r="G30" s="6"/>
      <c r="H30" s="17">
        <f t="shared" si="0"/>
        <v>0</v>
      </c>
      <c r="I30" s="18">
        <f t="shared" si="1"/>
        <v>0</v>
      </c>
    </row>
    <row r="31" spans="1:9">
      <c r="A31" s="5"/>
      <c r="B31" s="5"/>
      <c r="C31" s="5"/>
      <c r="D31" s="5"/>
      <c r="E31" s="6"/>
      <c r="F31" s="6"/>
      <c r="G31" s="6"/>
      <c r="H31" s="17">
        <f t="shared" si="0"/>
        <v>0</v>
      </c>
      <c r="I31" s="18">
        <f t="shared" si="1"/>
        <v>0</v>
      </c>
    </row>
    <row r="32" spans="1:9">
      <c r="A32" s="5"/>
      <c r="B32" s="5"/>
      <c r="C32" s="5"/>
      <c r="D32" s="5"/>
      <c r="E32" s="6"/>
      <c r="F32" s="6"/>
      <c r="G32" s="6"/>
      <c r="H32" s="17">
        <f t="shared" si="0"/>
        <v>0</v>
      </c>
      <c r="I32" s="18">
        <f t="shared" si="1"/>
        <v>0</v>
      </c>
    </row>
    <row r="33" spans="1:9">
      <c r="A33" s="5"/>
      <c r="B33" s="5"/>
      <c r="C33" s="5"/>
      <c r="D33" s="5"/>
      <c r="E33" s="6"/>
      <c r="F33" s="6"/>
      <c r="G33" s="6"/>
      <c r="H33" s="17">
        <f t="shared" si="0"/>
        <v>0</v>
      </c>
      <c r="I33" s="18">
        <f t="shared" si="1"/>
        <v>0</v>
      </c>
    </row>
    <row r="34" spans="1:9">
      <c r="A34" s="5"/>
      <c r="B34" s="5"/>
      <c r="C34" s="5"/>
      <c r="D34" s="5"/>
      <c r="E34" s="6"/>
      <c r="F34" s="6"/>
      <c r="G34" s="6"/>
      <c r="H34" s="17">
        <f t="shared" si="0"/>
        <v>0</v>
      </c>
      <c r="I34" s="18">
        <f t="shared" si="1"/>
        <v>0</v>
      </c>
    </row>
    <row r="35" spans="1:9">
      <c r="A35" s="5"/>
      <c r="B35" s="5"/>
      <c r="C35" s="5"/>
      <c r="D35" s="5"/>
      <c r="E35" s="6"/>
      <c r="F35" s="6"/>
      <c r="G35" s="6"/>
      <c r="H35" s="17">
        <f t="shared" si="0"/>
        <v>0</v>
      </c>
      <c r="I35" s="18">
        <f t="shared" si="1"/>
        <v>0</v>
      </c>
    </row>
    <row r="36" spans="1:9">
      <c r="A36" s="5"/>
      <c r="B36" s="5"/>
      <c r="C36" s="5"/>
      <c r="D36" s="5"/>
      <c r="E36" s="6"/>
      <c r="F36" s="6"/>
      <c r="G36" s="6"/>
      <c r="H36" s="17">
        <f t="shared" si="0"/>
        <v>0</v>
      </c>
      <c r="I36" s="18">
        <f t="shared" si="1"/>
        <v>0</v>
      </c>
    </row>
    <row r="37" spans="1:9">
      <c r="A37" s="5"/>
      <c r="B37" s="5"/>
      <c r="C37" s="5"/>
      <c r="D37" s="5"/>
      <c r="E37" s="6"/>
      <c r="F37" s="6"/>
      <c r="G37" s="6"/>
      <c r="H37" s="17">
        <f t="shared" si="0"/>
        <v>0</v>
      </c>
      <c r="I37" s="18">
        <f t="shared" si="1"/>
        <v>0</v>
      </c>
    </row>
    <row r="38" spans="1:9">
      <c r="A38" s="5"/>
      <c r="B38" s="5"/>
      <c r="C38" s="5"/>
      <c r="D38" s="5"/>
      <c r="E38" s="6"/>
      <c r="F38" s="6"/>
      <c r="G38" s="6"/>
      <c r="H38" s="17">
        <f t="shared" si="0"/>
        <v>0</v>
      </c>
      <c r="I38" s="18">
        <f t="shared" si="1"/>
        <v>0</v>
      </c>
    </row>
    <row r="39" spans="1:9">
      <c r="A39" s="5"/>
      <c r="B39" s="5"/>
      <c r="C39" s="5"/>
      <c r="D39" s="5"/>
      <c r="E39" s="6"/>
      <c r="F39" s="6"/>
      <c r="G39" s="6"/>
      <c r="H39" s="17">
        <f t="shared" si="0"/>
        <v>0</v>
      </c>
      <c r="I39" s="18">
        <f t="shared" si="1"/>
        <v>0</v>
      </c>
    </row>
    <row r="40" spans="1:9">
      <c r="A40" s="5"/>
      <c r="B40" s="5"/>
      <c r="C40" s="5"/>
      <c r="D40" s="5"/>
      <c r="E40" s="6"/>
      <c r="F40" s="6"/>
      <c r="G40" s="6"/>
      <c r="H40" s="17">
        <f t="shared" si="0"/>
        <v>0</v>
      </c>
      <c r="I40" s="18">
        <f t="shared" si="1"/>
        <v>0</v>
      </c>
    </row>
    <row r="41" spans="1:9">
      <c r="A41" s="5"/>
      <c r="B41" s="5"/>
      <c r="C41" s="5"/>
      <c r="D41" s="5"/>
      <c r="E41" s="6"/>
      <c r="F41" s="6"/>
      <c r="G41" s="6"/>
      <c r="H41" s="17">
        <f t="shared" si="0"/>
        <v>0</v>
      </c>
      <c r="I41" s="18">
        <f t="shared" si="1"/>
        <v>0</v>
      </c>
    </row>
    <row r="42" spans="1:9">
      <c r="A42" s="5"/>
      <c r="B42" s="5"/>
      <c r="C42" s="5"/>
      <c r="D42" s="5"/>
      <c r="E42" s="6"/>
      <c r="F42" s="6"/>
      <c r="G42" s="6"/>
      <c r="H42" s="17">
        <f t="shared" si="0"/>
        <v>0</v>
      </c>
      <c r="I42" s="18">
        <f t="shared" si="1"/>
        <v>0</v>
      </c>
    </row>
    <row r="43" spans="1:9">
      <c r="A43" s="5"/>
      <c r="B43" s="5"/>
      <c r="C43" s="5"/>
      <c r="D43" s="5"/>
      <c r="E43" s="6"/>
      <c r="F43" s="6"/>
      <c r="G43" s="6"/>
      <c r="H43" s="17">
        <f t="shared" si="0"/>
        <v>0</v>
      </c>
      <c r="I43" s="18">
        <f t="shared" si="1"/>
        <v>0</v>
      </c>
    </row>
    <row r="44" spans="1:9">
      <c r="A44" s="5"/>
      <c r="B44" s="5"/>
      <c r="C44" s="5"/>
      <c r="D44" s="5"/>
      <c r="E44" s="6"/>
      <c r="F44" s="6"/>
      <c r="G44" s="6"/>
      <c r="H44" s="17">
        <f t="shared" si="0"/>
        <v>0</v>
      </c>
      <c r="I44" s="18">
        <f t="shared" si="1"/>
        <v>0</v>
      </c>
    </row>
    <row r="45" spans="1:9">
      <c r="A45" s="5"/>
      <c r="B45" s="5"/>
      <c r="C45" s="5"/>
      <c r="D45" s="5"/>
      <c r="E45" s="6"/>
      <c r="F45" s="6"/>
      <c r="G45" s="6"/>
      <c r="H45" s="17">
        <f t="shared" si="0"/>
        <v>0</v>
      </c>
      <c r="I45" s="18">
        <f t="shared" si="1"/>
        <v>0</v>
      </c>
    </row>
    <row r="46" spans="1:9">
      <c r="A46" s="5"/>
      <c r="B46" s="5"/>
      <c r="C46" s="5"/>
      <c r="D46" s="5"/>
      <c r="E46" s="6"/>
      <c r="F46" s="6"/>
      <c r="G46" s="6"/>
      <c r="H46" s="17">
        <f t="shared" si="0"/>
        <v>0</v>
      </c>
      <c r="I46" s="18">
        <f t="shared" si="1"/>
        <v>0</v>
      </c>
    </row>
    <row r="47" spans="1:9">
      <c r="A47" s="5"/>
      <c r="B47" s="5"/>
      <c r="C47" s="5"/>
      <c r="D47" s="5"/>
      <c r="E47" s="6"/>
      <c r="F47" s="6"/>
      <c r="G47" s="6"/>
      <c r="H47" s="17">
        <f t="shared" si="0"/>
        <v>0</v>
      </c>
      <c r="I47" s="18">
        <f t="shared" si="1"/>
        <v>0</v>
      </c>
    </row>
    <row r="48" spans="1:9">
      <c r="A48" s="5"/>
      <c r="B48" s="5"/>
      <c r="C48" s="5"/>
      <c r="D48" s="5"/>
      <c r="E48" s="6"/>
      <c r="F48" s="6"/>
      <c r="G48" s="6"/>
      <c r="H48" s="17">
        <f t="shared" si="0"/>
        <v>0</v>
      </c>
      <c r="I48" s="18">
        <f t="shared" si="1"/>
        <v>0</v>
      </c>
    </row>
    <row r="49" spans="1:9">
      <c r="A49" s="5"/>
      <c r="B49" s="5"/>
      <c r="C49" s="5"/>
      <c r="D49" s="5"/>
      <c r="E49" s="6"/>
      <c r="F49" s="6"/>
      <c r="G49" s="6"/>
      <c r="H49" s="17">
        <f t="shared" si="0"/>
        <v>0</v>
      </c>
      <c r="I49" s="18">
        <f t="shared" si="1"/>
        <v>0</v>
      </c>
    </row>
    <row r="50" spans="1:9">
      <c r="A50" s="5"/>
      <c r="B50" s="5"/>
      <c r="C50" s="5"/>
      <c r="D50" s="5"/>
      <c r="E50" s="6"/>
      <c r="F50" s="6"/>
      <c r="G50" s="6"/>
      <c r="H50" s="17">
        <f t="shared" si="0"/>
        <v>0</v>
      </c>
      <c r="I50" s="18">
        <f t="shared" si="1"/>
        <v>0</v>
      </c>
    </row>
    <row r="51" spans="1:9">
      <c r="A51" s="5"/>
      <c r="B51" s="5"/>
      <c r="C51" s="5"/>
      <c r="D51" s="5"/>
      <c r="E51" s="6"/>
      <c r="F51" s="6"/>
      <c r="G51" s="6"/>
      <c r="H51" s="17">
        <f t="shared" si="0"/>
        <v>0</v>
      </c>
      <c r="I51" s="18">
        <f t="shared" si="1"/>
        <v>0</v>
      </c>
    </row>
    <row r="52" spans="1:9">
      <c r="A52" s="5"/>
      <c r="B52" s="5"/>
      <c r="C52" s="5"/>
      <c r="D52" s="5"/>
      <c r="E52" s="6"/>
      <c r="F52" s="6"/>
      <c r="G52" s="6"/>
      <c r="H52" s="17">
        <f t="shared" si="0"/>
        <v>0</v>
      </c>
      <c r="I52" s="18">
        <f t="shared" si="1"/>
        <v>0</v>
      </c>
    </row>
    <row r="53" spans="1:9">
      <c r="A53" s="5"/>
      <c r="B53" s="5"/>
      <c r="C53" s="5"/>
      <c r="D53" s="5"/>
      <c r="E53" s="6"/>
      <c r="F53" s="6"/>
      <c r="G53" s="6"/>
      <c r="H53" s="17">
        <f t="shared" si="0"/>
        <v>0</v>
      </c>
      <c r="I53" s="18">
        <f t="shared" si="1"/>
        <v>0</v>
      </c>
    </row>
    <row r="54" spans="1:9">
      <c r="A54" s="5"/>
      <c r="B54" s="5"/>
      <c r="C54" s="5"/>
      <c r="D54" s="5"/>
      <c r="E54" s="6"/>
      <c r="F54" s="6"/>
      <c r="G54" s="6"/>
      <c r="H54" s="17">
        <f t="shared" si="0"/>
        <v>0</v>
      </c>
      <c r="I54" s="18">
        <f t="shared" si="1"/>
        <v>0</v>
      </c>
    </row>
  </sheetData>
  <sheetProtection algorithmName="SHA-512" hashValue="ZfX+I4/lbVpMia/3LKs3YzxasS2YP5FW7WJU7SfhPnVK4S/zlaKcbu1VGjc/GzB09/qUc55Yy4FQFiYXfdUnug==" saltValue="ushB5d7OqY7o16YPljS2ZQ==" spinCount="100000" sheet="1" formatCells="0" formatColumns="0" formatRows="0" insertHyperlinks="0" selectLockedCells="1"/>
  <mergeCells count="3">
    <mergeCell ref="B1:G1"/>
    <mergeCell ref="B2:G2"/>
    <mergeCell ref="B3:G3"/>
  </mergeCells>
  <conditionalFormatting sqref="A6:G54">
    <cfRule type="expression" dxfId="11" priority="5">
      <formula>$A6="Material complementar"</formula>
    </cfRule>
    <cfRule type="expression" dxfId="10" priority="6">
      <formula>$A6="Material básico"</formula>
    </cfRule>
  </conditionalFormatting>
  <conditionalFormatting sqref="I2:I3">
    <cfRule type="cellIs" dxfId="9" priority="1" operator="between">
      <formula>I1*1</formula>
      <formula>I1*0.86</formula>
    </cfRule>
    <cfRule type="cellIs" dxfId="8" priority="2" operator="between">
      <formula>I1*0.85</formula>
      <formula>I1*0.1</formula>
    </cfRule>
    <cfRule type="cellIs" dxfId="7" priority="3" operator="lessThan">
      <formula>I1*0.5</formula>
    </cfRule>
    <cfRule type="cellIs" dxfId="6" priority="4" operator="greaterThan">
      <formula>I1</formula>
    </cfRule>
  </conditionalFormatting>
  <dataValidations count="1">
    <dataValidation type="list" allowBlank="1" showErrorMessage="1" sqref="A6:A54" xr:uid="{07ABA220-B8A7-4FFD-88B1-DBD9153765F9}">
      <formula1>"Material básico, Material complementar"</formula1>
    </dataValidation>
  </dataValidation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4CFAAB0-BE95-49D9-BC16-4162E62AE2FE}">
          <x14:formula1>
            <xm:f>Métrica!$A$1:$A$8</xm:f>
          </x14:formula1>
          <xm:sqref>B6:B54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51C3D588F25A4AB497B8AFEA7F0D0A" ma:contentTypeVersion="19" ma:contentTypeDescription="Crie um novo documento." ma:contentTypeScope="" ma:versionID="e15eb01cf62d32864bbd0a1759fac173">
  <xsd:schema xmlns:xsd="http://www.w3.org/2001/XMLSchema" xmlns:xs="http://www.w3.org/2001/XMLSchema" xmlns:p="http://schemas.microsoft.com/office/2006/metadata/properties" xmlns:ns2="fbe630a8-63f5-4c34-905b-29161e042444" xmlns:ns3="9ba2c373-8e0f-4c7e-bca6-785c70c3226f" targetNamespace="http://schemas.microsoft.com/office/2006/metadata/properties" ma:root="true" ma:fieldsID="5767cda4047441625963c0f7dc4c2e80" ns2:_="" ns3:_="">
    <xsd:import namespace="fbe630a8-63f5-4c34-905b-29161e042444"/>
    <xsd:import namespace="9ba2c373-8e0f-4c7e-bca6-785c70c32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630a8-63f5-4c34-905b-29161e042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Marcações de imagem" ma:readOnly="false" ma:fieldId="{5cf76f15-5ced-4ddc-b409-7134ff3c332f}" ma:taxonomyMulti="true" ma:sspId="e480c80b-fff7-4d94-874e-4c2a310a21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2c373-8e0f-4c7e-bca6-785c70c32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54e2a0b-8147-446e-b23c-a736f73f3726}" ma:internalName="TaxCatchAll" ma:showField="CatchAllData" ma:web="9ba2c373-8e0f-4c7e-bca6-785c70c32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a2c373-8e0f-4c7e-bca6-785c70c3226f" xsi:nil="true"/>
    <lcf76f155ced4ddcb4097134ff3c332f xmlns="fbe630a8-63f5-4c34-905b-29161e042444">
      <Terms xmlns="http://schemas.microsoft.com/office/infopath/2007/PartnerControls"/>
    </lcf76f155ced4ddcb4097134ff3c332f>
    <SharedWithUsers xmlns="9ba2c373-8e0f-4c7e-bca6-785c70c3226f">
      <UserInfo>
        <DisplayName/>
        <AccountId xsi:nil="true"/>
        <AccountType/>
      </UserInfo>
    </SharedWithUsers>
    <_Flow_SignoffStatus xmlns="fbe630a8-63f5-4c34-905b-29161e0424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FD0211DE75424E90D6B9FC9752CE9C" ma:contentTypeVersion="22" ma:contentTypeDescription="Crie um novo documento." ma:contentTypeScope="" ma:versionID="0e3b449d4f224e2bc45c485636578148">
  <xsd:schema xmlns:xsd="http://www.w3.org/2001/XMLSchema" xmlns:xs="http://www.w3.org/2001/XMLSchema" xmlns:p="http://schemas.microsoft.com/office/2006/metadata/properties" xmlns:ns2="7432f127-f33c-42e2-a68a-9048c01697a7" xmlns:ns3="b69dc6fa-2096-41e7-baef-054d5bf17313" targetNamespace="http://schemas.microsoft.com/office/2006/metadata/properties" ma:root="true" ma:fieldsID="33e2e0848a568f84b4c0c909d0c90d75" ns2:_="" ns3:_="">
    <xsd:import namespace="7432f127-f33c-42e2-a68a-9048c01697a7"/>
    <xsd:import namespace="b69dc6fa-2096-41e7-baef-054d5bf173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teste" minOccurs="0"/>
                <xsd:element ref="ns2:teste_x003a_Valor_x0020_da_x0020_ID_x0020_do_x0020_Documento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este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2f127-f33c-42e2-a68a-9048c01697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e" ma:index="23" nillable="true" ma:displayName="teste" ma:list="{b523339f-7812-46f0-b241-7c57a7fd660b}" ma:internalName="teste" ma:showField="Title">
      <xsd:simpleType>
        <xsd:restriction base="dms:Lookup"/>
      </xsd:simpleType>
    </xsd:element>
    <xsd:element name="teste_x003a_Valor_x0020_da_x0020_ID_x0020_do_x0020_Documento" ma:index="24" nillable="true" ma:displayName="teste:Valor da ID do Documento" ma:list="{b523339f-7812-46f0-b241-7c57a7fd660b}" ma:internalName="teste_x003a_Valor_x0020_da_x0020_ID_x0020_do_x0020_Documento" ma:readOnly="true" ma:showField="_dlc_DocId" ma:web="b69dc6fa-2096-41e7-baef-054d5bf17313">
      <xsd:simpleType>
        <xsd:restriction base="dms:Lookup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Marcações de imagem" ma:readOnly="false" ma:fieldId="{5cf76f15-5ced-4ddc-b409-7134ff3c332f}" ma:taxonomyMulti="true" ma:sspId="e480c80b-fff7-4d94-874e-4c2a310a21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e1" ma:index="31" nillable="true" ma:displayName="teste 1" ma:format="Dropdown" ma:internalName="teste1">
      <xsd:simpleType>
        <xsd:union memberTypes="dms:Text">
          <xsd:simpleType>
            <xsd:restriction base="dms:Choice">
              <xsd:enumeration value="Escolha 1"/>
              <xsd:enumeration value="Escolha 2"/>
              <xsd:enumeration value="Escolha 3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dc6fa-2096-41e7-baef-054d5bf17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1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ID de Persistência" ma:description="Manter a ID ao adicionar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94cb8c16-b753-4d81-bba9-9395d6fb513b}" ma:internalName="TaxCatchAll" ma:showField="CatchAllData" ma:web="b69dc6fa-2096-41e7-baef-054d5bf173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84E245-CDFF-4F65-A7D2-077230E2B465}"/>
</file>

<file path=customXml/itemProps2.xml><?xml version="1.0" encoding="utf-8"?>
<ds:datastoreItem xmlns:ds="http://schemas.openxmlformats.org/officeDocument/2006/customXml" ds:itemID="{D1805725-7653-40E5-A35B-F17708677E31}"/>
</file>

<file path=customXml/itemProps3.xml><?xml version="1.0" encoding="utf-8"?>
<ds:datastoreItem xmlns:ds="http://schemas.openxmlformats.org/officeDocument/2006/customXml" ds:itemID="{246163CA-BC1C-4D33-B26A-02A8776A6A16}"/>
</file>

<file path=customXml/itemProps4.xml><?xml version="1.0" encoding="utf-8"?>
<ds:datastoreItem xmlns:ds="http://schemas.openxmlformats.org/officeDocument/2006/customXml" ds:itemID="{E22DA031-6DFF-4AA0-B71B-398801721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UNIVESP</dc:creator>
  <cp:keywords/>
  <dc:description/>
  <cp:lastModifiedBy/>
  <cp:revision/>
  <dcterms:created xsi:type="dcterms:W3CDTF">2022-10-07T18:20:40Z</dcterms:created>
  <dcterms:modified xsi:type="dcterms:W3CDTF">2025-08-05T18:55:11Z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0x0101001351C3D588F25A4AB497B8AFEA7F0D0A</vt:lpwstr>
  </property>
  <property fmtid="{D5CDD505-2E9C-101B-9397-08002B2CF9AE}" pid="3" name="MediaServiceImageTags">
    <vt:lpwstr/>
  </property>
  <property fmtid="{D5CDD505-2E9C-101B-9397-08002B2CF9AE}" pid="4" name="_dlc_DocIdItemGuid">
    <vt:lpwstr>475ed2cc-2b11-4cf1-8284-5abaeb67b10f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